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tabRatio="580" activeTab="0"/>
  </bookViews>
  <sheets>
    <sheet name="Intoduction" sheetId="1" r:id="rId1"/>
    <sheet name="Summary" sheetId="2" r:id="rId2"/>
    <sheet name="Assessment" sheetId="3" r:id="rId3"/>
    <sheet name="PPD" sheetId="4" r:id="rId4"/>
    <sheet name="References" sheetId="5" r:id="rId5"/>
  </sheets>
  <definedNames>
    <definedName name="Access_Authorization">'References'!$E$12:$F$12</definedName>
    <definedName name="Access_Cntrl_Encryption">'References'!$E$39:$F$39</definedName>
    <definedName name="Access_Control">'References'!$B$36:$C$39</definedName>
    <definedName name="Access_Control_Val">'References'!$E$28:$F$28</definedName>
    <definedName name="Access_Establishment">'References'!$E$13:$F$13</definedName>
    <definedName name="Assigned_Sec_Resp">'References'!$B$7:$C$7</definedName>
    <definedName name="Audit_Controls">'References'!$B$40:$C$40</definedName>
    <definedName name="Authorization_Supervision">'References'!$E$8:$F$8</definedName>
    <definedName name="Auto_Logoff">'References'!$E$38:$F$38</definedName>
    <definedName name="Availability">'References'!$E$51:$F$51</definedName>
    <definedName name="Bus_Assoc_Contracts">'References'!$E$45:$F$45</definedName>
    <definedName name="Bus_Assoc_Contracts_Arrange">'References'!$B$25:$C$25</definedName>
    <definedName name="Clearinghouse">'References'!$E$11:$F$11</definedName>
    <definedName name="Contingency_Operations">'References'!$E$26:$F$26</definedName>
    <definedName name="Contingency_Plan">'References'!$B$19:$C$23</definedName>
    <definedName name="Data_Backup_Plan">'References'!$E$19:$F$19</definedName>
    <definedName name="Data_Backup_Storage">'References'!$E$35:$F$35</definedName>
    <definedName name="Data_Criticality">'References'!$E$23:$F$23</definedName>
    <definedName name="DeviceandMedia_Controls">'References'!$B$32:$C$35</definedName>
    <definedName name="Disaster_Recovery_Plan">'References'!$E$20:$F$20</definedName>
    <definedName name="Documentation">'References'!$B$50:$C$52</definedName>
    <definedName name="Emergency_Access">'References'!$E$37:$F$37</definedName>
    <definedName name="Emergency_Mode">'References'!$E$21:$F$21</definedName>
    <definedName name="Evaluation">'References'!$B$24:$C$24</definedName>
    <definedName name="Facility_Access_Cntrls">'References'!$B$26:$C$29</definedName>
    <definedName name="Facility_Security_Plan">'References'!$E$27:$F$27</definedName>
    <definedName name="Group_Health_Plans">'References'!$B$48:$C$48</definedName>
    <definedName name="Info_Access_Management">'References'!$B$11:$C$13</definedName>
    <definedName name="Info_System_Activity">'References'!$E$6:$F$6</definedName>
    <definedName name="Integrity">'References'!$B$41:$C$41</definedName>
    <definedName name="Integrity_Controls">'References'!$E$43:$F$43</definedName>
    <definedName name="Login_Monitoring">'References'!$E$16:$F$16</definedName>
    <definedName name="Maint_Records">'References'!$E$29:$F$29</definedName>
    <definedName name="Malicious_Software">'References'!$E$15:$F$15</definedName>
    <definedName name="Mech_2_Authenticate">'References'!$E$41:$F$41</definedName>
    <definedName name="Media_Accountability">'References'!$E$34:$F$34</definedName>
    <definedName name="Media_Disposal">'References'!$E$32:$F$32</definedName>
    <definedName name="Media_Reuse">'References'!$E$33:$F$33</definedName>
    <definedName name="Organization_Bus_Assoc_">'References'!$B$45:$C$47</definedName>
    <definedName name="Other_Arrangements">'References'!$E$46:$F$47</definedName>
    <definedName name="Password_Mgmt">'References'!$E$17:$F$17</definedName>
    <definedName name="Person_Entity_Authentication">'References'!$B$42:$C$42</definedName>
    <definedName name="Plan_Documents">'References'!$E$48:$F$48</definedName>
    <definedName name="Policy_and_Procedures">'References'!$B$49:$C$49</definedName>
    <definedName name="_xlnm.Print_Area" localSheetId="2">'Assessment'!$A$1:$M$115</definedName>
    <definedName name="_xlnm.Print_Area" localSheetId="0">'Intoduction'!$B$1:$G$37</definedName>
    <definedName name="_xlnm.Print_Area" localSheetId="3">'PPD'!$A$1:$K$189</definedName>
    <definedName name="_xlnm.Print_Area" localSheetId="4">'References'!$A$1:$F$52</definedName>
    <definedName name="_xlnm.Print_Titles" localSheetId="2">'Assessment'!$1:$3</definedName>
    <definedName name="_xlnm.Print_Titles" localSheetId="3">'PPD'!$2:$4</definedName>
    <definedName name="_xlnm.Print_Titles" localSheetId="4">'References'!$1:$3</definedName>
    <definedName name="Response_Reporting">'References'!$E$18:$F$18</definedName>
    <definedName name="Risk">'References'!$E$3:$F$3</definedName>
    <definedName name="Risk_Analysis">'References'!$E$3:$F$3</definedName>
    <definedName name="Risk_Management">'References'!$E$4:$F$4</definedName>
    <definedName name="Sanction_Policy">'References'!$E$5:$F$5</definedName>
    <definedName name="Sec_Awareness_Training">'References'!$B$14:$C$17</definedName>
    <definedName name="Sec_Reminders">'References'!$E$14:$F$14</definedName>
    <definedName name="Security_Incident_Proc">'References'!$B$18:$C$18</definedName>
    <definedName name="Security_Mgmt_Process">'References'!$B$3:$C$6</definedName>
    <definedName name="Term_Procedures">'References'!$E$10:$F$10</definedName>
    <definedName name="Testing_Revision">'References'!$E$22:$F$22</definedName>
    <definedName name="Time_Limit">'References'!$E$50:$F$50</definedName>
    <definedName name="Trans_Sec_Encryption">'References'!$E$44:$F$44</definedName>
    <definedName name="TRansmission_Security">'References'!$B$43:$C$44</definedName>
    <definedName name="Updates">'References'!$E$52:$F$52</definedName>
    <definedName name="User_ID">'References'!$E$36:$F$36</definedName>
    <definedName name="WF_Clearance">'References'!$E$9:$F$9</definedName>
    <definedName name="WF_Security">'References'!$B$8:$C$10</definedName>
    <definedName name="Workstation_Security">'References'!$B$31:$C$31</definedName>
    <definedName name="Workstation_Use">'References'!$B$30:$C$30</definedName>
    <definedName name="Written_Contract">'References'!$E$25:$F$25</definedName>
  </definedNames>
  <calcPr fullCalcOnLoad="1"/>
</workbook>
</file>

<file path=xl/sharedStrings.xml><?xml version="1.0" encoding="utf-8"?>
<sst xmlns="http://schemas.openxmlformats.org/spreadsheetml/2006/main" count="1110" uniqueCount="550">
  <si>
    <t>§164.308(a)(6)(ii)   Identify and respond to suspected or known security incidents; mitigate, to the extent practicable, harmful effects of security incidents that are known to the covered entity; and document security incidents and their outcomes.</t>
  </si>
  <si>
    <t>§164.308(a)(7)(ii)(A)  Establish and implement procedures to create and maintain retrievable exact copies of electronic protected health information.</t>
  </si>
  <si>
    <t>§164.308(a)(7)(ii)(B)  Establish (and implement as needed) procedures to restore any loss of data.</t>
  </si>
  <si>
    <t>Assigned To</t>
  </si>
  <si>
    <t>Has a Disaster Recovery Plan been developed?  If yes, is the Disaster Recovery Plan documented?</t>
  </si>
  <si>
    <t xml:space="preserve">Most specifically, the Disaster Recovery Plan should address IT and Information Security Breaches and allow for the restore of data loss to the entity in the event of fire, vandalism, natural disaster, or system failure.   </t>
  </si>
  <si>
    <t>Is the Disaster Recovery Plan periodically tested to insure adequacy?  If yes, is the testing documented?  What types of testing are accomplished?</t>
  </si>
  <si>
    <t>Regularly maintained testing and revision of disaster recovery procedures provides the organization the ability to react quickly in the event of an actual crisis.</t>
  </si>
  <si>
    <t xml:space="preserve">Do documented policies and procedures exist regarding disciplinary actions (stipulations for misuse or misconduct)? Have they been communicated to all employees?  </t>
  </si>
  <si>
    <t xml:space="preserve">Virus Protection will be required on computer system(s), that can detect virus programs that attach to other files or programs to replicate, a code fragment that can reproduce by attaching itself to another program, or an embedded code that can copy or insert itself into one or more programs. </t>
  </si>
  <si>
    <t>Are networked systems configured to allow event reporting?  If yes, which types of systems?</t>
  </si>
  <si>
    <r>
      <t>Different types of systems will allow for different types of logging to take place. (e.g. syslog server, application event logs (IIS, Exchange), specific service use (ftp, http)), specific activities, NT Event logging, Firewall events, or  Intrusion Detection</t>
    </r>
    <r>
      <rPr>
        <sz val="8"/>
        <color indexed="10"/>
        <rFont val="Arial"/>
        <family val="2"/>
      </rPr>
      <t>.</t>
    </r>
  </si>
  <si>
    <t>Encryption/decryption documentation</t>
  </si>
  <si>
    <t>Audit procedures</t>
  </si>
  <si>
    <t>EPHI integrity policy</t>
  </si>
  <si>
    <t>EPHI integrity procedures</t>
  </si>
  <si>
    <t>Person or entity authentication procedures</t>
  </si>
  <si>
    <t>Integrity controls documentation</t>
  </si>
  <si>
    <t>Encryption documentation</t>
  </si>
  <si>
    <t>PPD Score</t>
  </si>
  <si>
    <t>Criteria</t>
  </si>
  <si>
    <t>Business Associate Contracts and Other Arrangements [§164.316(a)]</t>
  </si>
  <si>
    <t>Requirements for Group Health Plans  [§164.316(b)(1)]</t>
  </si>
  <si>
    <t>Business associate contract documentation</t>
  </si>
  <si>
    <t>Group health plan documentation</t>
  </si>
  <si>
    <t>Organizations will be required to support a users given access level information.  A user should have access only to the data needed to perform a particular function.</t>
  </si>
  <si>
    <t>Does the organization have different levels of access to health information/data?  Are there rules established for granting access and authorization?  If yes, are these rules documented?</t>
  </si>
  <si>
    <t xml:space="preserve">Organizations will be required to maintain policies and procedures for identified access levels of access to a terminal, transaction, program, process or X of that user?  </t>
  </si>
  <si>
    <t>Are there rules established for the modification of individual accesses?  If yes, are these rules documented?</t>
  </si>
  <si>
    <t>Organizations will be required to track the modification of an individuals access.  For example,  procedures for why access for an  existing individual may change.</t>
  </si>
  <si>
    <t>Security Awareness and Training</t>
  </si>
  <si>
    <t>Security Reminders</t>
  </si>
  <si>
    <t>Are periodic security reminders issued to all employees?  If yes, are these reminders documented and do you feel that it is effective?</t>
  </si>
  <si>
    <t>It's purpose is to refresh knowledge of policies and procedures and to keep all employees alert to the latest types of security threats (occurring incidents or CERT alerts).</t>
  </si>
  <si>
    <t>Is formal information security awareness training conducted for all employees, agents, and contractors?  If yes, how often is it performed and is periodic re-attendance required?  Is the security awareness training program documented?</t>
  </si>
  <si>
    <t xml:space="preserve">The information security awareness training should include at a minimum:  virus protection, password use and protection. </t>
  </si>
  <si>
    <t xml:space="preserve">Does the organization conduct customized training sessions, based on job responsibilities, that focus on issues regarding the use of health information?  Does the organization include the employees responsibilities regarding confidentiality and security? </t>
  </si>
  <si>
    <t>Information security training should address issues that are directly related to employee duties (e.g. appropriate handling of individual health information and unattended workstation procedures).</t>
  </si>
  <si>
    <t>Protection from Malicious Software</t>
  </si>
  <si>
    <t>If  Security Awareness Training is conducted does it include (at a minimum):  (A)  Virus protection, (B)  Importance of monitoring login success/failure, and (C)  Password management?  Are these minimal requirements for Security Awareness Training documented?</t>
  </si>
  <si>
    <t>Employees must understand virus protection efforts, why logins are monitored, and how to effectively manage their passwords.</t>
  </si>
  <si>
    <t>Log-in monitoring</t>
  </si>
  <si>
    <t>Password Management</t>
  </si>
  <si>
    <t>What password guidelines exist and what procedures are followed to ensure the user makes a good selection?</t>
  </si>
  <si>
    <t>Device and Media Controls      [§164.310(d)(1)]</t>
  </si>
  <si>
    <t>Policy and Procedures</t>
  </si>
  <si>
    <t>Documentation</t>
  </si>
  <si>
    <t>Time Limit</t>
  </si>
  <si>
    <t>Availability</t>
  </si>
  <si>
    <t>Updates</t>
  </si>
  <si>
    <t>Scoring</t>
  </si>
  <si>
    <t>Instructions</t>
  </si>
  <si>
    <t>Security Management Process Totals</t>
  </si>
  <si>
    <t>Workforce Security Totals</t>
  </si>
  <si>
    <t>Security Management Process §164.308(a)(1)</t>
  </si>
  <si>
    <t>§164.312(d)   Implement procedures to verify that a person or entity seeking access to electronic protected health information is the one claimed.</t>
  </si>
  <si>
    <t>§164.314(b)(1) Except when the only electronic protected health information disclosed to a plan sponsor is disclosed pursuant to §164.504(f)(1)(ii) or (iii), or as authorized under § 164.508, a group health plan must ensure that its plan documents provide that the plan sponsor will reasonably and appropriately safeguard electronic protected health information created, received, maintained, or transmitted to or by the plan sponsor on behalf of the group health plan.</t>
  </si>
  <si>
    <t>§164.316(a)  Implement reasonable and appropriate policies and procedures to comply with the standards, implementation specifications, or other requirements of this subpart, taking into account those factors specified in §164.306(b)(2)(i), (ii), (iii), and (iv). This standard is not to be construed to permit or excuse an action that violates any other standard, implementation specification, or other requirements of this subpart. A covered entity may change its policies and procedures at any time, provided that the changes are documented and are implemented in accordance with this subpart.</t>
  </si>
  <si>
    <t>§164.314(a)(1):  (i) The contract or other arrangement between the covered entity and its business associate required by §164.308(b) must meet the requirements of paragraph (a)(2)(i) or (a)(2)(ii) of this section, as applicable.  (ii) A covered entity is not in compliance with the standards in §164.502(e) and paragraph (a) of this section if the covered entity knew of a pattern of an activity or practice of the business associate that constituted a material breach or violation of the business associate’s obligation under the contract or other arrangement, unless the covered entity took reasonable steps to cure the breach or end the violation, as applicable, and, if such steps were unsuccessful— (A) Terminated the contract or arrangement, if feasible; or (B) If termination is not feasible, reported the problem to the Secretary.</t>
  </si>
  <si>
    <t>§164.308(a)(7)(i)  Establish (and implement as needed) policies and procedures for responding to an emergency or other occurrence (for example, fire, vandalism, system failure, and natural disaster) that damages systems that contain electronic protected health information.</t>
  </si>
  <si>
    <t>§164.308(b)(1)   A covered entity, in accordance with §164.306, may permit a business associate to create, receive, maintain, or transmit electronic protected health information on the covered entity’s behalf only if the covered entity obtains satisfactory assurances, in accordance with §164.314(a) that the business associate will appropriately safeguard the information.</t>
  </si>
  <si>
    <t>§164.310(a)(1)  Implement policies and procedures to limit physical access to its electronic information systems and the facility or facilities in which they are housed, while ensuring that properly authorized access is allowed.</t>
  </si>
  <si>
    <t>§164.310(b)   Implement policies and procedures that specify the proper functions to be performed, the manner in which those functions are to be performed, and the physical attributes of the surroundings of a specific workstation or class of workstation that can access electronic protected health information.</t>
  </si>
  <si>
    <t>§164.310(c)  Implement physical safeguards for all workstations that access electronic protected health information, to restrict access to authorized users.</t>
  </si>
  <si>
    <t>Univ</t>
  </si>
  <si>
    <t>School</t>
  </si>
  <si>
    <t>Dept</t>
  </si>
  <si>
    <t xml:space="preserve">The first four columns in this worksheet identify the specific HIPAA requirement, section, and reference from the final security standard.  The column labeled "Question" contains questions that need to be answered as part of the assessment.  The "Example" column provides more details to assist the reader in answering the questions.  Enter values "0", "1", "2" or "N/A" in two columns labeled "DOC" and "USE".  Refer to the "Scoring" section below to determine the appropriate value for each column.  The column labeled "DOC" should reflect whether the organization has formal documentation for the specific criteria being answered.  The column labeled "USE" should reflect whether the organization has operationalized the specific criteria being answered.  The "Total" and "%Comp" columns will automatically calculate the total value and percentage complete for each criteria answered.  The "Compliance Rating" column uses the "%Comp" number to determine the state of compliance for each criteria.  </t>
  </si>
  <si>
    <t>The "Comments" column must include information detailing why the "DOC" and "USE" numbers were used.  For example, if a question asks about a procedure and the organization is utilizing and has documented that procedure, the "Comments" section should provide a brief description of the procedure.  In general, all questions should have some information provided in the "Comments" section further describing why the particular answer was provided, even if the answer provided was "Not Applicable".  The final column "Assigned To" can be used to assign different sections to various people.</t>
  </si>
  <si>
    <t>Organizations should document the names of specific policy and/or procedures in the "Comments" section.  If the policy and/or procedure is available on the network, a hyperlink should also be provided.  In general, all questions should have some information provided in the "Comments" section further describing why the particular answer was provided, even if the answer provided was "Not Applicable".</t>
  </si>
  <si>
    <t>0 = NOT STARTED</t>
  </si>
  <si>
    <t>1 = WORKING ON IT</t>
  </si>
  <si>
    <t>2 = COMPLETED</t>
  </si>
  <si>
    <t>The block shown in "blue" below should have the organization name entered that is begin assessed.  This information will be used in reports throughout the rest of the assessment.  The first line should be used to record the organization leader.  This is the primary person in the organization to receive the gap analysis and roll-up IUSM HIPAA security assessment report.</t>
  </si>
  <si>
    <t>Allows you to identify those who assisted with the completion of the tool-kit and the members of the department or practice plan who should receive the final reports.  All requested contact information should be provided to assist the Information Security Office in the event more details are needed for a particular criteria.</t>
  </si>
  <si>
    <t>To conduct a HIPAA Security Assessment of the organization, answer all questions located in the "Assessment" and "PPD" tabs of this tool-kit.   This initial assessment will be used by all departments and practice plans within the IU School of Medicine in order to provide detailed information on their compliance with the HIPAA security standard.  This information will be rolled up into a school-wide gap analysis report that can be used by the IU School of Medicine Dean, Executive Associate Deans, and Department Chairs to determine immediate needs related to HIPAA compliance.</t>
  </si>
  <si>
    <t>Have Critical Systems been identified within your organization, and documented within the Contingency Plan?</t>
  </si>
  <si>
    <t>Critical systems include those systems that provide services that if lost could result in significant backlog and monetary loss.</t>
  </si>
  <si>
    <t>What other types of mechanisms are in place to allow for mission critical hosts or systems to property shutdown?</t>
  </si>
  <si>
    <t xml:space="preserve">A proper shutdown will allow current sessions, applications and transactions to close before the system powers off .  </t>
  </si>
  <si>
    <t>Evaluation</t>
  </si>
  <si>
    <t>Does the organization maintain a history of Technical Evaluations for computer system(s) and network(s)?</t>
  </si>
  <si>
    <t>The information maintained should support the certification of the computer system(s) or network design(s) as having implemented appropriate security.</t>
  </si>
  <si>
    <t>Business Associate Contracts and Other Arrangements</t>
  </si>
  <si>
    <t>Written Contract or Other Arrangement</t>
  </si>
  <si>
    <t>Has an inventory of all electronic data exchanges with third parties, vendors or business partners taken place?  If yes, has a Business Associate agreement been executed?  Is the inventory and agreement documented?</t>
  </si>
  <si>
    <t>If data is processed through a third party, the parties must enter into a Business Associate Agreement.  This contract states the agreement to exchange data electronically and assurance of data transmission integrity, and storage.  Third parties are vendors, business partners, or internal entities that have access to your computer systems and infrastructure.  These third parties will require a Business Associate Agreement.  For example, a provider may contract with a clearinghouse to transmit claims.</t>
  </si>
  <si>
    <t>Are procedures in place to ensure personnel performing technical system maintenance activities  are supervised by authorized/knowledgeable individuals, and that operational personnel are appropriately authorized to access systems?  Are these procedures documented?</t>
  </si>
  <si>
    <t>Example, Maintenance personnel are directly monitored by escorts near Health Information.  Operational personnel should also have the appropriate access to data or systems.</t>
  </si>
  <si>
    <t>Workforce Clearance Procedures</t>
  </si>
  <si>
    <t>Physical safeguard implementation procedures</t>
  </si>
  <si>
    <t>Does the organization follow termination procedures that include checklists for collecting access-providing materials?  If yes, are these procedures followed consistently?  Are these termination procedures documented?</t>
  </si>
  <si>
    <t>Are you aware of any trusted internal or external business connections, or any third party connections or accesses?   What are they?</t>
  </si>
  <si>
    <t xml:space="preserve">Third parties are vendors, business partners, or internal entities that have access to your computer systems and infrastructure.  These third parties types of accesses are considered less-trusted and will require a Business Associate Agreement.  </t>
  </si>
  <si>
    <t>Contingency Operations</t>
  </si>
  <si>
    <t>Facility Security Plan</t>
  </si>
  <si>
    <t>Does the organization have a facility security plan?  Is the facility security plan formally documented?</t>
  </si>
  <si>
    <t>Facility Security is a group of plans that encompass all aspects of the identified facility (e.g. cameras, perimeter protection).</t>
  </si>
  <si>
    <t>Access Control §164.312(a)(1)</t>
  </si>
  <si>
    <t>Audit Controls §164.312(b)</t>
  </si>
  <si>
    <t>Integrity §164.312(c)(1)</t>
  </si>
  <si>
    <t>Person or Entity Authentication §164.312(d)</t>
  </si>
  <si>
    <t>Transmission Security §164.312(e)(1)</t>
  </si>
  <si>
    <t>Business Associate Contracts and Other Arrangements §164.314(a)(1)</t>
  </si>
  <si>
    <t>Requirements for Group Health Plans §164.314(b)(1)</t>
  </si>
  <si>
    <t>Policy and Procedures §164.316(a)</t>
  </si>
  <si>
    <t>Documentation §164.316(b)(1)</t>
  </si>
  <si>
    <t>§164.308(a)(6)(i)  Implement policies and procedures to address security incidents.</t>
  </si>
  <si>
    <t>References Tab</t>
  </si>
  <si>
    <t xml:space="preserve">This worksheet contains references to each standard and specification in the final HIPAA Security Rule.  In the event the user wants to see the specific standard or specification while filling out the Assessment, each standard and specification in the rule is hyperlinked from the corresponding standard or specification on the Assessment Tab. </t>
  </si>
  <si>
    <t>Business Associate Contracts and Other Arrangements Totals</t>
  </si>
  <si>
    <t>Organizations will be required to have documentation of repairs and modifications to the physical components of a facility.  (e.g. walls, doors, lights, locks)</t>
  </si>
  <si>
    <t>(B) If a business associate is required by law to perform a function or activity on behalf of a covered entity or to provide a service described in the definition of business associate as specified in § 160.103 of this subchapter to a covered entity, the covered entity may permit the business associate to create, receive, maintain, or transmit electronic protected health information on its behalf to the extent necessary to comply with the legal mandate without meeting the requirements of paragraph (a)(2)(i) of this section, provided that the covered entity attempts in good faith to obtain satisfactory assurances as required by paragraph (a)(2)(ii)(A) of this section, and documents the attempt and the reasons that these assurances cannot be obtained.  (C) The covered entity may omit from its other arrangements authorization of the termination of the contract by the covered entity, as required by paragraph (a)(2)(i)(D) of this section if such authorization is inconsistent with the statutory obligations of the covered entity or its business associate.</t>
  </si>
  <si>
    <t>§164.314(a)(2)(i) The contract between a covered entity and a business associate must provide that the business associate will—(A) Implement administrative, physical, and technical safeguards that reasonably and appropriately protect the confidentiality, integrity, and availability of the electronic protected health information that it creates, receives, maintains, or transmits on behalf of the covered entity as required by this subpart; (B) Ensure that any agent, including a subcontractor, to whom it provides such information agrees to implement reasonable and appropriate safeguards to protect it; (C) Report to the covered entity any security incident of which it becomes aware; (D) Authorize termination of the contract by the covered entity, if the covered entity determines that the business associate has violated a material term of the contract.</t>
  </si>
  <si>
    <t>§164.312(a)(1)   Implement technical policies and procedures for electronic information systems that maintain electronic protected health information to allow access only to those persons or software programs that have been granted access rights as specified in §164.308(a)(4).</t>
  </si>
  <si>
    <t>§164.312(b)  Implement hardware, software, and/or procedural mechanisms that record and examine activity in information systems that contain or use electronic protected health information.</t>
  </si>
  <si>
    <t>§164.312(c)(1)  Implement policies and procedures to protect electronic protected health information from improper alteration or destruction.</t>
  </si>
  <si>
    <t>Is this documentation available to those persons responsible for implementing the various procedures required by the HIPAA security rule?</t>
  </si>
  <si>
    <t>Either written and electronic forms of all documentation should be available to those persons responsible for implementing the procedures described in the HIPAA security rule.</t>
  </si>
  <si>
    <t>Does the organization have a group health plan?  If yes, do the plan documents require the plan sponsor reasonably and appropriately safeguard electronic Protected Health Information?</t>
  </si>
  <si>
    <t>The plan documents must require the plan sponsor to implement administrative, physical, and technical safeguards to protect electronic Protected Health Information.</t>
  </si>
  <si>
    <t>Are Business Associate contracts in place between the organization and any business associate that might come in contact with the organizations electronic Protected Health Information?</t>
  </si>
  <si>
    <t>Is the business associate required by law to perform a function or activity on behalf of the organization?  If yes, describe what steps the organization completed in order to ensure the business associate complied with the provisions of the HIPAA security rule.</t>
  </si>
  <si>
    <t>Are security measures implemented to reduce risks and vulnerabilities to an appropriate level for the organization?</t>
  </si>
  <si>
    <t>Each organization must accept a certain level of risk and must be able to determine and document that appropriate level.</t>
  </si>
  <si>
    <t>Information Access Management Totals</t>
  </si>
  <si>
    <t>Security Awareness and Training Totals</t>
  </si>
  <si>
    <t>Security Incident Procedures Totals</t>
  </si>
  <si>
    <t>Contingency Plan Totals</t>
  </si>
  <si>
    <t>Evaluation Totals</t>
  </si>
  <si>
    <t>Facility Access Controls Totals</t>
  </si>
  <si>
    <t>Workstation Use Totals</t>
  </si>
  <si>
    <t>Workstation Security Totals</t>
  </si>
  <si>
    <t>Device and Media Controls Totals</t>
  </si>
  <si>
    <t>Access Control Totals</t>
  </si>
  <si>
    <t>Audit Controls Totals</t>
  </si>
  <si>
    <t>Integrity Totals</t>
  </si>
  <si>
    <t>Person or Entity Authentication Totals</t>
  </si>
  <si>
    <t>Transmission Security Totals</t>
  </si>
  <si>
    <t>Policy and Procedures Totals</t>
  </si>
  <si>
    <t>Requirements for Group Health Plans Totals</t>
  </si>
  <si>
    <t>Documentation Totals</t>
  </si>
  <si>
    <t>Title</t>
  </si>
  <si>
    <t>Department</t>
  </si>
  <si>
    <t>Email Address</t>
  </si>
  <si>
    <t>Phone Number</t>
  </si>
  <si>
    <t>These contracts should stipulate the business associate implement reasonable and appropriate safeguards to protect this sensitive information.</t>
  </si>
  <si>
    <t>The memorandum of understanding should detail the measures the business associate has in place to provide reasonable and appropriate security protections for electronic Protected Health Information.</t>
  </si>
  <si>
    <t>Are the policies and procedures reviewed on a periodic basis to ensure adequacy and timeliness?</t>
  </si>
  <si>
    <t>All policies and procedures should undergo a periodic review to ensure the organization remains current in its security posture in order to protect electronic Protected Health Information.</t>
  </si>
  <si>
    <t>Procedures must be implemented to provide methods of monitoring attempts to access servers containing sensitive information.</t>
  </si>
  <si>
    <t>At the conclusion of an incident, are procedures followed to document the outcome of the incident investigation?  Are the results maintained in an historical file for subsequent review?</t>
  </si>
  <si>
    <t>Incident reporting should include documenting the results of the incident investigation.  These results should be reviewed and maintained to assist in future investigations.</t>
  </si>
  <si>
    <t>Have procedures been implemented that provide for facility access and other business functions during contingency operations?</t>
  </si>
  <si>
    <t>These procedures would include some form of sanitization process for the media and a form of written verification that the media has been cleansed prior to re-use.</t>
  </si>
  <si>
    <t>What physical protection mechanisms exist for local and remote copies of backups?  What handling instructions are in place?</t>
  </si>
  <si>
    <t>Data Backups should not be left in an insecure environment, as it contains sensitive network and system data.</t>
  </si>
  <si>
    <t>Disaster Recovery Plan</t>
  </si>
  <si>
    <t>Emergency Mode Operation Plan</t>
  </si>
  <si>
    <t>Has an Emergency Mode Operation Plan been tested to determine continual operations?  If yes, is the Emergency Mode Operation Plan documented?</t>
  </si>
  <si>
    <t>For example, formally documented plans and processes to enable the continuing operation of the organization in the short term (48 hours or less).  This may be the result of fire, vandalism, minor natural disaster, or system failure.</t>
  </si>
  <si>
    <t>Accurate virus protection is based on the constancy of updating definition files, and scanning.</t>
  </si>
  <si>
    <t>Web Link (if available)</t>
  </si>
  <si>
    <t>Has an internal or external entity performed an assessment on any network or individual system(s) within the network to determine if they meet a pre-specified set of security standards?  If yes, has the assessment(s) been documented?</t>
  </si>
  <si>
    <t>Such as a technical member of your Internal Audit team, or IT team responsible for evaluation, and testing. Technical evaluations include vendor certification of applications prior to go-live.   External entities include any accrediting agency completing annual external penetrations, and/or infrastructure integrity testing to ensure they meet industry best practices for information security.</t>
  </si>
  <si>
    <t>What policies, procedures, and technical mechanisms are in place to protect health information as it is transmitted across internal and external networks?  Are these policies, procedures, and technical mechanisms documented?</t>
  </si>
  <si>
    <t>Policies and procedures would ensure that security of the health information as it is transmitted from start, middle, to end point.</t>
  </si>
  <si>
    <t>What technical and administrative processes, and mechanisms are in place to ensure secure storage of health information?  Are these processes documented?</t>
  </si>
  <si>
    <t>Storage of health information should be secure, and follow appropriate retention guidelines.</t>
  </si>
  <si>
    <t>Does the organization follow procedures for the final disposition of electronic data (including PHI) and the hardware that it resides on?  Are these procedures documented?</t>
  </si>
  <si>
    <t>Has the security responsibility for the organization been assigned to an individual or group?  If yes, is it documented?</t>
  </si>
  <si>
    <t>Organizations will be required to assign security responsibility to a particular individual or group.  They will be responsible for ensuring security measures to protect data and ensure individuals act accordingly in the protection of data.  This is important in providing an organizational focus towards security and the ability to pinpoint responsibility.</t>
  </si>
  <si>
    <t>Organizations are required to implement policies and procedures to protect against unauthorized or inadvertent disclosure of electronic Protected Healthcare Information from the larger organization.</t>
  </si>
  <si>
    <t>If the organization includes a healthcare clearinghouse, what policies and procedures are in place to isolate the clearinghouse electronic Protected Healthcare Information from the rest of the organization?</t>
  </si>
  <si>
    <t>Accurate virus protection relies on the update of definitions in a timely manner.</t>
  </si>
  <si>
    <t xml:space="preserve">Are procedures in place to make sure virus checking software is installed and running on all computer systems within the organization?  </t>
  </si>
  <si>
    <t>Do these procedures include the requirement that virus definitions be consistently updated?  If yes, what procedure do you use to update them and how often?</t>
  </si>
  <si>
    <t xml:space="preserve">Do the procedures call for periodic scanning for viruses?  How often is the virus software configured to scan for viruses? </t>
  </si>
  <si>
    <t>Are procedures implemented that provide for monitoring of failed log-in attempts in an organization's servers?</t>
  </si>
  <si>
    <t>What procedures are in place to ensure failed log-in attempts are reported to the proper authority?</t>
  </si>
  <si>
    <t>Procedures requiring the monitoring of failed log-in attempts must contain instructions on reporting discrepancies.</t>
  </si>
  <si>
    <t>Are procedures followed for mitigating incidents that may occur?  Do the procedures also identify a team assigned to handle these incidents?</t>
  </si>
  <si>
    <t>Procedures should be developed and implemented that provide guidance on selected type of incidents and how to mitigate them.</t>
  </si>
  <si>
    <t>§164.308(a)(3)(ii)(C)  Implement procedures for terminating access to electronic protected health information when the employment of a workforce member ends or as required by determinations made as specified in paragraph (a)(3)(ii)(B) of this section.</t>
  </si>
  <si>
    <t>§164.308(a)(4)(i)  Implement policies and procedures for authorizing access to electronic protected health information that are consistent with the applicable requirements of subpart E of this part.</t>
  </si>
  <si>
    <t>§164.308(a)(4)(ii)(B)  Implement policies and procedures for granting access to electronic protected health information, for example, through access to a workstation, transaction, program, process, or other mechanism.</t>
  </si>
  <si>
    <t>§164.308(a)(4)(ii)(C)  Implement policies and procedures that, based upon the entity’s access authorization policies, establish, document, review, and modify a user’s right of access to a workstation, transaction, program, or process.</t>
  </si>
  <si>
    <t>Contingency Plan  §164.308(a)(7)</t>
  </si>
  <si>
    <t>Security Incident Procedures  §164.308(a)(6)</t>
  </si>
  <si>
    <t>Evaluation  §164.308(a)(8)</t>
  </si>
  <si>
    <t>Workstation Use  §164.310(b)</t>
  </si>
  <si>
    <t>Workstation Security   §164.310(c)</t>
  </si>
  <si>
    <t>Device and Media Controls   §164.310(d)</t>
  </si>
  <si>
    <t>Business Associate Contracts and Other Arrangements  §164.308(b)</t>
  </si>
  <si>
    <t>Facility Access Controls   §164.310(a)</t>
  </si>
  <si>
    <t>Access Control   §164.312(a)</t>
  </si>
  <si>
    <t>Audit Controls   §164.312(b)</t>
  </si>
  <si>
    <t>Integrity    §164.312(c)</t>
  </si>
  <si>
    <t>Person or Entity Authentication   §164.312(d)</t>
  </si>
  <si>
    <t>Transmission Security     §164.312(e)</t>
  </si>
  <si>
    <t>Has the organization implemented procedures within the facility to sign in visitors and provide escorts, if appropriate?  Are there formally documented procedures for visitor escort and sign in?</t>
  </si>
  <si>
    <t>Organizations will be required to have formally documented procedures governing the reception and hosting of visitors.  For example:  vendors, maintenance personnel.</t>
  </si>
  <si>
    <t>Access Control and Validation Procedures</t>
  </si>
  <si>
    <t>What procedures are in place to ensure that maintenance personnel have proper access and authorization?  Are these procedures documented?</t>
  </si>
  <si>
    <t>The organization will be required to maintain ongoing documentation for granting access to individuals working on or near Health Information.</t>
  </si>
  <si>
    <t>Maintenance Records</t>
  </si>
  <si>
    <t>Does the organization retain system maintenance records?  Is there formal documentation for this procedure?</t>
  </si>
  <si>
    <t>§164.308(b)(4)  Document the satisfactory assurances required by paragraph (b)(1) of this section through a written contract or other arrangement with the business associate that meets the applicable requirements of §164.314(a).</t>
  </si>
  <si>
    <t>§164.310(a)(2)(i)  Establish (and implement as needed) procedures that allow facility access in support of restoration of lost data under the disaster recovery plan and emergency mode operations plan in the event of an emergency.</t>
  </si>
  <si>
    <t>§164.310(a)(2)(ii)  Implement policies and procedures to safeguard the facility and the equipment therein from unauthorized physical access, tampering, and theft.</t>
  </si>
  <si>
    <t>§164.310(a)(2)(iii)  Implement procedures to control and validate a person’s access to facilities based on their role or function, including visitor control, and control of access to software programs for testing and revision.</t>
  </si>
  <si>
    <t>§164.310(a)(2)(iv)  Implement policies and procedures to document repairs and modifications to the physical components of a facility which are related to security (for example, hardware, walls, doors, and locks).</t>
  </si>
  <si>
    <t>§164.310(d)(2)(i)  Implement policies and procedures to address the final disposition of electronic protected health information, and/or the hardware or electronic media on which it is stored.</t>
  </si>
  <si>
    <t>§164.310(d)(2)(ii)  Implement procedures for removal of electronic protected health information from electronic media before the media are made available for re-use.</t>
  </si>
  <si>
    <t>§164.310(d)(2)(iii)  Maintain a record of the movements of hardware and electronic media and any person responsible therefore.</t>
  </si>
  <si>
    <t>§164.310(d)(2)(iv)  Create a retrievable, exact copy of electronic protected health information, when needed, before movement of equipment.</t>
  </si>
  <si>
    <t>§164.312(a)(2)(i)  Assign a unique name and/or number for identifying and tracking user identity.</t>
  </si>
  <si>
    <t>§164.312(a)(2)(ii)  Establish (and implement as needed) procedures for obtaining necessary electronic protected health information during an emergency.</t>
  </si>
  <si>
    <t>§164.312(a)(2)(iii)  Implement electronic procedures that terminate an electronic session after a predetermined time of inactivity.</t>
  </si>
  <si>
    <t>§164.312(a)(2)(iv)  Implement a mechanism to encrypt and decrypt electronic protected health information.</t>
  </si>
  <si>
    <t>§164.312(c)(2)  Implement electronic mechanisms to corroborate that electronic protected health information has not been altered or destroyed in an unauthorized manner.</t>
  </si>
  <si>
    <t>§164.316(b)(1)  (i) Maintain the policies and procedures implemented to comply with this subpart in written (which may be electronic) form; and (ii) If an action, activity or assessment is required by this subpart to be documented, maintain a written (which may be electronic) record of the action, activity, or assessment.</t>
  </si>
  <si>
    <t>Security Management Process     §164.308(a)(1)</t>
  </si>
  <si>
    <t>§164.308(a)(5)(ii)(B)   Procedures for guarding against, detecting, and reporting malicious software.</t>
  </si>
  <si>
    <t>§164.308(a)(5)(ii)(D)   Procedures for creating, changing, and safeguarding passwords.</t>
  </si>
  <si>
    <t>§164.308(a)(5)(ii)(C)   Procedures for monitoring log-in attempts and reporting discrepancies.</t>
  </si>
  <si>
    <t>Facility Access Controls       [§164.310(a)(1)]</t>
  </si>
  <si>
    <t>Is encryption currently in use with any access control solutions that are in place?  If yes, how?</t>
  </si>
  <si>
    <t>Encryption is optional within the proposed regulation for section 142.308C in relation to access control methods.  Encryption with access control examples are VPNs, SSL, SSH.</t>
  </si>
  <si>
    <t>When the business associate is required by law to perform certain activities, the organization needs to document its attempts to ensure the business associate has reasonable and appropriate security measures to protect the organizations electronic Protected Health Information.</t>
  </si>
  <si>
    <t>The final HIPAA security rule calls for documentation related to electronic Protected Health Information to be maintained for a period of six years from the date of its creation or last was in use, whichever is later.</t>
  </si>
  <si>
    <t>These would be disciplinary actions for misuse or misappropriation of health information. (e.g. verbal warning, notice of disciplinary action placed in personnel files, removal of system privileges, termination of employment, and contract penalties).</t>
  </si>
  <si>
    <t>Information System Activity Review</t>
  </si>
  <si>
    <t>Are audit logs reviewed?  If yes, how often?  Is there a responsible entity?   Is this effort documented?  Is audit logging for communications enabled?</t>
  </si>
  <si>
    <t>Any software or hardware device that can sense an abnormal condition within the system and provide a signal.  The signal can be a contact, auto shutdown, or restart.  For example:  intrusion detection system, Firewalls, NT event logging).</t>
  </si>
  <si>
    <t>Are auditing capabilities enabled for file/record accesses, modifications, or deletions?  If yes, for  which systems and what activities are audited?</t>
  </si>
  <si>
    <t>Audit will be required to record and examine system activity such as who has read, accessed, or changed a file.  (e.g. system actives could be audited for applications, operating systems, or network devices).</t>
  </si>
  <si>
    <t>Have procedures been developed for removing electronic Protected Health Information from media before it is scheduled for re-use?</t>
  </si>
  <si>
    <t>What process exist to determine who will have the authority to change or manipulate health information?  Is this process documented?</t>
  </si>
  <si>
    <t>Changes to health information should be audited to ensure proper use and accesses.</t>
  </si>
  <si>
    <t>Does the organization have a process for developing, approving and publishing formal security policies?</t>
  </si>
  <si>
    <t>A formal security policy process ensures the right people in the organization assist in the development, approval, and dissemination of the organization's security policies.</t>
  </si>
  <si>
    <t>Are documents related to electronic Protected Health Information maintained for the time period proscribed by this rule?</t>
  </si>
  <si>
    <t>Does the emergency mode operation plan and disaster recovery plan address physical access to appropriate personnel?  Is the emergency mode operations plan and procedures formally documented?</t>
  </si>
  <si>
    <t>For example, formally documented plans and processes to enable the continuing operation of the organization in the short term (48 hours or less).</t>
  </si>
  <si>
    <t>Testing and Revision Procedure</t>
  </si>
  <si>
    <t>Applications and Data Criticality Analysis</t>
  </si>
  <si>
    <t>Univ    School   Dept</t>
  </si>
  <si>
    <t>Are software or hardware solutions in place that will provide notification of abnormal conditions that may occur in a networked system?</t>
  </si>
  <si>
    <t>Assigned Security Responsibility  §164.308(a)(2)</t>
  </si>
  <si>
    <t>Workforce Security  §164.308(a)(3)</t>
  </si>
  <si>
    <t>Information Access Management   §164.308(a)(4)</t>
  </si>
  <si>
    <t>Security Awareness and Training   §164.308(a)(5)</t>
  </si>
  <si>
    <t>These procedures would assist the organization in recovering the business functions after a crisis.  This is completely separate from recovering the business data and involves planning for office space, communications,  equipment needs, etc.</t>
  </si>
  <si>
    <t>Organizations will be required to provide and maintain ongoing analysis/review of the records of system activity (logins, file access, security incidents) to help identify security violations.  This will include operating systems, applications, and networked systems.</t>
  </si>
  <si>
    <t>Workforce Security</t>
  </si>
  <si>
    <t>Authorization and/or Supervision</t>
  </si>
  <si>
    <t xml:space="preserve">Applications will be required to provide automatic user logoff (example: 15 minutes). </t>
  </si>
  <si>
    <t>Are controls in place to ensure that data has not been altered or destroyed during transmission?</t>
  </si>
  <si>
    <t>Organizations will be required to provide corroboration that data in its possession has not been altered or destroyed in an unauthorized manner.  For example: check sums, double keying, message authentication code, digital signature applied to files or data.</t>
  </si>
  <si>
    <t>Workforce Security [164.308(a)(3)(i)]</t>
  </si>
  <si>
    <t>Assigned Security Responsibility [§164.308(a)(2)]</t>
  </si>
  <si>
    <t>Information Access Management [§164.308(a)(4)(i)]</t>
  </si>
  <si>
    <t>Security Incident Procedures [§164.308(a)(6)(i)]</t>
  </si>
  <si>
    <t>Contingency Plan [§164.308(a)(7)(i)]</t>
  </si>
  <si>
    <t>Business Associate Contracts and Other Arrangements [§164.308(b)(1)]</t>
  </si>
  <si>
    <t>Workstation Use [§164.310(b)]</t>
  </si>
  <si>
    <t>Workstation Security [§164.310(c)]</t>
  </si>
  <si>
    <t>Access Control [§164.312(a)(1)]</t>
  </si>
  <si>
    <t>Transmission Security [§164.312(e)(1)]</t>
  </si>
  <si>
    <t>Standards</t>
  </si>
  <si>
    <t>Specifications</t>
  </si>
  <si>
    <t>Security Management Process          [§164.308(a)(1)(i)]</t>
  </si>
  <si>
    <t>No Implementation Specifications</t>
  </si>
  <si>
    <t>Evaluation        [§164.308(a)(8)]</t>
  </si>
  <si>
    <t>Security Awareness and Training         [§164.308(a)(5)(i)]</t>
  </si>
  <si>
    <t>Audit Controls       [§164.312(b)]</t>
  </si>
  <si>
    <t>Integrity             [§164.312(c)(1)]</t>
  </si>
  <si>
    <t>Person or Entity Authentication         [§164.312(d)]</t>
  </si>
  <si>
    <t>Are both the organization and the business associate a government agency?  If yes, does a memorandum of understanding exist between the organization and the business associate that requires the business associate implement reasonable and appropriate administrative, physical, and technical safeguards to protect electronic Protected Health Information?</t>
  </si>
  <si>
    <t>Risk assessment procedures</t>
  </si>
  <si>
    <t>Sanction policy</t>
  </si>
  <si>
    <t>Information system activity procedures</t>
  </si>
  <si>
    <t>Authorization and/or supervision procedures</t>
  </si>
  <si>
    <t>N/A</t>
  </si>
  <si>
    <t>Workforce clearance procedures</t>
  </si>
  <si>
    <t>Employee termination procedures</t>
  </si>
  <si>
    <t>Clearinghouse security procedures</t>
  </si>
  <si>
    <t>Clearinghouse security policies</t>
  </si>
  <si>
    <t>Access authorization procedures</t>
  </si>
  <si>
    <t>Access establishment and modification policy</t>
  </si>
  <si>
    <t>Access establishment and modification procedures</t>
  </si>
  <si>
    <t>Access authorization policy</t>
  </si>
  <si>
    <t>Protection from malicious software procedures</t>
  </si>
  <si>
    <t>Log-in monitoring procedures</t>
  </si>
  <si>
    <t>Password management procedures</t>
  </si>
  <si>
    <t>Incident response policy</t>
  </si>
  <si>
    <t>Incident response procedures</t>
  </si>
  <si>
    <t>Data backup procedures</t>
  </si>
  <si>
    <t>Disaster recovery procedures</t>
  </si>
  <si>
    <t>Emergency mode operation procedures</t>
  </si>
  <si>
    <t>Testing and revision procedures</t>
  </si>
  <si>
    <t>Business associate satisfactory assurance documentation</t>
  </si>
  <si>
    <t>Assigned security responsibility documentation</t>
  </si>
  <si>
    <t>Security reminder documentation</t>
  </si>
  <si>
    <t>Contingency operations procedures</t>
  </si>
  <si>
    <t>Facility security policy</t>
  </si>
  <si>
    <t>Facility security procedures</t>
  </si>
  <si>
    <t>Access control and validation procedures</t>
  </si>
  <si>
    <t>Maintenance records policy</t>
  </si>
  <si>
    <t>Maintenance records procedures</t>
  </si>
  <si>
    <t>Workstation use policy</t>
  </si>
  <si>
    <t>Workstation use procedures</t>
  </si>
  <si>
    <t>Media disposal policy</t>
  </si>
  <si>
    <t>§164.308(a)(4)(ii)(A)  If a health care clearinghouse is part of a larger organization, the clearinghouse must implement policies and procedures that protect the electronic protected health information of the clearinghouse from unauthorized access by the larger organization.</t>
  </si>
  <si>
    <t>Are access controls or encryption technologies used to secure transmission of sensitive information?  If yes, what and for which systems?</t>
  </si>
  <si>
    <t>For example, PKI, IPSEC, VPN, Smart Cards, or SSL</t>
  </si>
  <si>
    <t>Are encryption technologies used to secure data at rest?  If yes, for which systems?</t>
  </si>
  <si>
    <t>For example, database contents, file contents, directory contents containing sensitive data.</t>
  </si>
  <si>
    <t>Integrity</t>
  </si>
  <si>
    <t>Mechanism to Authenticate EPHI</t>
  </si>
  <si>
    <t>Person or Entity Authentication</t>
  </si>
  <si>
    <t>How is the signature on the document/data verified as trust-worthy?   Is online or offline validation as well as entity or non-entity certificate used?</t>
  </si>
  <si>
    <t>Online validation or offline validation.  Online Validation allows the user to ask the CA directly about a certificates validity every time it is used.  Offline validation gives a validity period, a pair of dates defining the valid range of the certificate.  Entity certificates are known as identity certificates (characteristics), and non-entity certificates are known as credential certificates (e.g. X is a doctor, or permissions to certain systems).</t>
  </si>
  <si>
    <t>Transmission Security</t>
  </si>
  <si>
    <t>Integrity Controls</t>
  </si>
  <si>
    <t>Encryption</t>
  </si>
  <si>
    <t>What cryptographic methods and parameters are used to ensure the integrity of the message during transmission is unaltered?</t>
  </si>
  <si>
    <t>For example, please describe the parameters used for signing a message (e.g. hash algorithms (md5, or SHA-1), and encrypting the message (DES, Diffie Hellman, RSA, EIGamal or elliptic curve)?</t>
  </si>
  <si>
    <t>Is the message encrypted,  signed,  or signed and encrypted?  What practices are in place for the storage of private (secret)  keys?</t>
  </si>
  <si>
    <t>Encrypted message is encrypted by the symmetric key and the public key encrypts the symmetric key.  Signed Message is hashed and encrypted with the senders private key.  Signed and Encrypted is signed by the senders private key, and the message is encrypted with the senders public key.</t>
  </si>
  <si>
    <t>Business Associate Contracts</t>
  </si>
  <si>
    <t>Other Arrangements</t>
  </si>
  <si>
    <t>Requirements for Group Health Plans</t>
  </si>
  <si>
    <t>Plan Documents</t>
  </si>
  <si>
    <t>Contact and Distribution List</t>
  </si>
  <si>
    <t>Summary Tab</t>
  </si>
  <si>
    <t>Assessment Tab</t>
  </si>
  <si>
    <t>HIPAA Security Assessment - Summary Report</t>
  </si>
  <si>
    <t xml:space="preserve">Organization:  </t>
  </si>
  <si>
    <t>Organization:</t>
  </si>
  <si>
    <t>This should be used when a criteria does not apply to a particular department or practice plan.  Generally speaking, practice plans and departments where PHI is maintained or used will not use the "Not Applicable" answer.</t>
  </si>
  <si>
    <t>Administrative Safeguard</t>
  </si>
  <si>
    <t>Physical Safeguards</t>
  </si>
  <si>
    <t>Technical Safeguards</t>
  </si>
  <si>
    <t>Organizational Requirements</t>
  </si>
  <si>
    <t>Policies, Procedures, and Documentation Requirements</t>
  </si>
  <si>
    <t>Risk Management</t>
  </si>
  <si>
    <t>Assigned Security Responsibility</t>
  </si>
  <si>
    <t>Assigned Security Responsibility Totals</t>
  </si>
  <si>
    <t>Administrative Safeguards</t>
  </si>
  <si>
    <t>Safeguards</t>
  </si>
  <si>
    <t>Policy, Procedures, and Documentation</t>
  </si>
  <si>
    <t>§164.308(a)(7)(ii)(D)  Implement procedures for periodic testing and revision of contingency plans.</t>
  </si>
  <si>
    <t>§164.308(a)(7)(ii)(E)  Assess the relative criticality of specific applications and data in support of other contingency plan components.</t>
  </si>
  <si>
    <t>164.308(a)(7)(ii)(C)  Establish (and implement as needed) procedures to enable continuation of critical business processes for protection of the security of electronic protected health information while operating in emergency mode.</t>
  </si>
  <si>
    <t>Required or Addressable</t>
  </si>
  <si>
    <t xml:space="preserve">§164.308(a)(6)(i) </t>
  </si>
  <si>
    <t>§164.308(a)(7)(i)</t>
  </si>
  <si>
    <t xml:space="preserve">§164.308(a)(8) </t>
  </si>
  <si>
    <t>§164.308(b)(1)</t>
  </si>
  <si>
    <t xml:space="preserve">§164.310(a)(1) </t>
  </si>
  <si>
    <t xml:space="preserve">§164.310(b) </t>
  </si>
  <si>
    <t>§164.310(c)</t>
  </si>
  <si>
    <t>§164.310(d)(1)</t>
  </si>
  <si>
    <t xml:space="preserve"> Facility Access Controls</t>
  </si>
  <si>
    <t xml:space="preserve">§164.312(a)(1) </t>
  </si>
  <si>
    <t>§164.312(b)</t>
  </si>
  <si>
    <t xml:space="preserve">§164.312(c)(1) </t>
  </si>
  <si>
    <t xml:space="preserve">§164.312(d) </t>
  </si>
  <si>
    <t xml:space="preserve">§164.312(e)(1) </t>
  </si>
  <si>
    <t>§164.314(a)(1)</t>
  </si>
  <si>
    <t>§164.314(b)(1)</t>
  </si>
  <si>
    <t>§164.316(a)</t>
  </si>
  <si>
    <t>§164.316(b)(1)</t>
  </si>
  <si>
    <t>The "Summary" tab will automatically summarize all numerical information from the "Assessment" tab.  Each major section of the HIPAA security standard will show a total score computed from the Assessment Tab answers.  The "%COMP" column shows how close each major section is to full compliance.  The compliance rating will indicate either "Non-Compliant", "Partial Compliance", "Compliant", or "Not Applicable".</t>
  </si>
  <si>
    <t xml:space="preserve">Indiana University School of Medicine  </t>
  </si>
  <si>
    <t>HIPAA Security Assessment</t>
  </si>
  <si>
    <t>Indiana University School of Medicine</t>
  </si>
  <si>
    <t>Procedure, process, practice, document or solution does not exist.  Nothing has been done to address this criteria.</t>
  </si>
  <si>
    <t>No formal procedure, process, practice, document or solution is currently in place however criteria is being addressed in some fashion.</t>
  </si>
  <si>
    <t>N/A = NOT APPLICABLE</t>
  </si>
  <si>
    <t>There is an existing procedure, process, practice, document, or solution in use, it meets standard requirements, and the item is fully implemented.</t>
  </si>
  <si>
    <t xml:space="preserve">Rows highlighted in green reflect the HIPAA Security Standard requirements shown in the final rule as "ADDRESSABLE".  </t>
  </si>
  <si>
    <t>Comments</t>
  </si>
  <si>
    <t>Unique User Identification</t>
  </si>
  <si>
    <t>Rows highlighted in yellow reflect the HIPAA Security Standard requirements shown in the final rule as "REQUIRED".</t>
  </si>
  <si>
    <t>Name</t>
  </si>
  <si>
    <t>ID</t>
  </si>
  <si>
    <t>Example</t>
  </si>
  <si>
    <t>Doc</t>
  </si>
  <si>
    <t>Use</t>
  </si>
  <si>
    <t>Total</t>
  </si>
  <si>
    <t>%Comp</t>
  </si>
  <si>
    <t>Compliance Rating</t>
  </si>
  <si>
    <t>Security Policy Statements ensure a framework for the organization to achieve desired confidentiality goals.</t>
  </si>
  <si>
    <t>Risk Analysis</t>
  </si>
  <si>
    <t>Sanction Policy</t>
  </si>
  <si>
    <t>§164.312(e)(2)(ii) Implement a mechanism to encrypt electronic protected health information whenever deemed appropriate.</t>
  </si>
  <si>
    <t>These procedures will allow employees to effectively report security incidents or breaches.  The organization's will be required to document these procedures, and the employees should be aware of the policies and procedures and willing to use them.</t>
  </si>
  <si>
    <t>Are formal procedures followed for responding to incidents?  If yes, which entity is responsible and are they handled in a timely manner?  Are these procedures documented?</t>
  </si>
  <si>
    <t>The organization will be required to document reporting, review, and response policies and procedures in relation to security violations and should handle security violations promptly.</t>
  </si>
  <si>
    <t>Contingency Plan</t>
  </si>
  <si>
    <t>Data Backup Plan</t>
  </si>
  <si>
    <t>Has a Data Backup Plan been implemented and followed within your organization?  If yes, is the Data Backup Plan documented?</t>
  </si>
  <si>
    <t>For example, a formally documented and routinely updated plan to create and maintain, for a specific period of time, retrievable exact copies of information for the organization.</t>
  </si>
  <si>
    <t>Does the Data Backup Plan contain procedures for testing and revision?  If so, are these procedures documented?</t>
  </si>
  <si>
    <t>For example, formally documented and regularly maintained testing and revision procedures.</t>
  </si>
  <si>
    <t>Does the organization follow Data Backup Plan procedures that allow for an exact copy of information to be retrieved?  If yes, are Data Backup Plan policies and procedures formally documented?</t>
  </si>
  <si>
    <t>Organizations must be able to retrieve an exact copy of data while maintaining accountability and access control integrity.</t>
  </si>
  <si>
    <t>What type of backups does the Data Backup plan call for? Full or incremental?</t>
  </si>
  <si>
    <t>Incremental and Full backups should be specified within the Data Backup Plan, each serves a different purpose and these timeframes should be planned appropriately. (Interviewer note: incremental backups may only be performed in a mainframe environment).</t>
  </si>
  <si>
    <t>Where is backup media stored?  For how long?</t>
  </si>
  <si>
    <t>Backup tapes should be stored offsite or in a safe.  (e.g. Media types may be tape, CD, diskettes)</t>
  </si>
  <si>
    <t>Organizations will be required to have documentation of repairs and modifications to hardware/software, and computer systems.  Interviewer Note: a helpdesk tracking system may be used to record maintenance records.</t>
  </si>
  <si>
    <t>Does the organization retain facility maintenance records?  Is there formal documentation for this procedure?</t>
  </si>
  <si>
    <t>§164.308(a)(1)(i)</t>
  </si>
  <si>
    <t xml:space="preserve">§164.308(a)(2)  </t>
  </si>
  <si>
    <t xml:space="preserve">§164.308(a)(3)(i) </t>
  </si>
  <si>
    <t>Security Management Process</t>
  </si>
  <si>
    <t>§164.308(a)(4)(i)</t>
  </si>
  <si>
    <t xml:space="preserve">§164.308(a)(5)(i)  </t>
  </si>
  <si>
    <t>Does the organization maintain access authorization records?  If so, how long are these records retained?  Are these authorizations documented?</t>
  </si>
  <si>
    <t>The organization will be required to retain ongoing documentation of levels of access granted to user, program procedures, assessing health information.</t>
  </si>
  <si>
    <t>Workstation Use</t>
  </si>
  <si>
    <t>Does the organization follow procedures for defined acceptable workstation use?  Are documented procedures which outline proper functions?</t>
  </si>
  <si>
    <t xml:space="preserve">Each organization will be required to have guidelines delineating the proper functions to be performed, and the manner in which the functions are performed.  </t>
  </si>
  <si>
    <t>Workstation Security</t>
  </si>
  <si>
    <t xml:space="preserve">Has the organization implemented physical safeguards to eliminate or minimize unauthorized access/viewing of health information on workstations?  </t>
  </si>
  <si>
    <t>Each organization will be required to put in place physical safeguards for workstations that will prevent public areas from accidentally dispensing patient identifiable health information from workstations.  For example, privacy screens, monitor position, cubicle walls, or locked rooms.</t>
  </si>
  <si>
    <t>Does the organization implement console locking features?</t>
  </si>
  <si>
    <t>Different systems will allow for the use of different types of mechanisms to be used to lock workstations.  (e.g. MONITOR.NLM, screen savers with passwords).</t>
  </si>
  <si>
    <t>Device and Media Controls</t>
  </si>
  <si>
    <t>Disposal</t>
  </si>
  <si>
    <t>Security Standards</t>
  </si>
  <si>
    <t>The "orange" lines detail totals for each section of the HIPAA Security Standard.  The totals are automatically generated and are then fed to the "Summary" tab.</t>
  </si>
  <si>
    <t>Organizations will be required to document policies and procedures for the disposition of electronic data and the hardware on which it resides. (e.g. wiping hard drives, or other method of destruction)</t>
  </si>
  <si>
    <t>Media Re-use</t>
  </si>
  <si>
    <t>Accountability</t>
  </si>
  <si>
    <t>Assessment Percentage</t>
  </si>
  <si>
    <t>PPD Percentage</t>
  </si>
  <si>
    <t>PPD Compliance Rating</t>
  </si>
  <si>
    <t>§164.308(a)(8)  Perform a periodic technical and nontechnical evaluation, based initially upon the standards implemented under this rule and subsequently, in response to environmental or operational changes affecting the security of electronic protected health information, that establishes the extent to which anentity’s security policies and procedures meet the requirements of this subpart.</t>
  </si>
  <si>
    <t>§164.312(e)(1)   Implement technical security measures to guard against unauthorized access to electronic protected health information that is being transmitted over an electronic communications network.</t>
  </si>
  <si>
    <t>§164.312(e)(2)(i)  Implement security measures to ensure that electronically transmitted electronic protected health information is not improperly modified without detection until disposed of.</t>
  </si>
  <si>
    <t>Required</t>
  </si>
  <si>
    <t>Addressable</t>
  </si>
  <si>
    <t>§164.308(a)(1)(i)  Implement policies and  to prevect, contain, and correct security violations.</t>
  </si>
  <si>
    <t>§164.314(a)(2)(ii) (A) When a covered entity and its business associate are both governmental entities, the covered entity is in compliance with paragraph (a)(1) of this section, if—(1) It enters into a memorandum of understanding with the business associate that contains terms that accomplish the objectives of paragraph (a)(2)(i) of this section; or  (2) Other law (including regulations adopted by the covered entity or its business associate) contains requirements applicable to the business associate that accomplish the objectives of paragraph (a)(2)(i) of this section.</t>
  </si>
  <si>
    <t>§164.316(b)(2)(i) Retain the documentation required by paragraph (b)(1) of this section for 6 years from the date of its creation or the date when it last was in effect, whichever is later.</t>
  </si>
  <si>
    <t>§164.314(b)(2) The plan documents of the group health plan must be amended to incorporate provisions to require the plan sponsor to—(i) Implement administrative, physical, and technical safeguards that reasonably and appropriately protect the confidentiality, integrity, and availability of the electronic protected health information that it creates, receives, maintains, or transmits on behalf of the group health plan; (ii) Ensure that the adequate separation required by § 164.504(f)(2)(iii) is supported by reasonable and appropriate security measures; (iii) Ensure that any agent, including a subcontractor, to whom it provides this information agrees to implement reasonable and appropriate security measures to protect the information; and (iv) Report to the group health plan any security incident of which it becomes aware.</t>
  </si>
  <si>
    <t>§164.316(b)(1)  Make documentation available to those persons responsible for implementing the procedures to which the documentation pertains.</t>
  </si>
  <si>
    <t>§164.316(b)(1)  Review documentation periodically, and update as needed, in response to environmental or operational changes affecting the security of the electronic protected health information.</t>
  </si>
  <si>
    <t>Guidelines would be (minimum length, minimum time, maximum time, prevention of re-use, force of change for default and initial passwords, maximum number of change times).  It is a good practice to run password crackers and verification tools to ensure that users have selected solid passwords.</t>
  </si>
  <si>
    <t>Do users sign a security statement when issued a password?</t>
  </si>
  <si>
    <t>This statement should explain appropriate use and selection, along with change management procedures for the password.</t>
  </si>
  <si>
    <t xml:space="preserve">What password guidelines are in place to protect the integrity of administrator type accounts?  </t>
  </si>
  <si>
    <t xml:space="preserve">Guidelines and restrictions should be placed on the use of administrator, root, and default accounts.  Minimal numbers of employees should be allowed access to these types of accounts, different levels of access should be used, and tracking should be enforced for the use of these types of accounts. </t>
  </si>
  <si>
    <t>Security Incident Procedures</t>
  </si>
  <si>
    <t>Response and Reporting</t>
  </si>
  <si>
    <t>Is a Risk Analysis process used to ensure cost-effective security measures are used to mitigate expected losses?  If yes, is the Risk Analysis process documented?</t>
  </si>
  <si>
    <t>For example, does the organization use a process to determine cost effective security control measures in relation to the loss that would occur if these measures were not in place.</t>
  </si>
  <si>
    <t>Is there a formal process in place to allow the reporting of security breaches?  If yes, to whom are these breaches reported to and are these processes documented?</t>
  </si>
  <si>
    <t>Assigned Security Responsibility §164.308(a)(2)</t>
  </si>
  <si>
    <t>Workforce Security §164.308(a)(3)(i)</t>
  </si>
  <si>
    <t>Information Access Management §164.308(a)(4)(i)</t>
  </si>
  <si>
    <t>Security Awareness and Training §164.308(a)(5)(i)</t>
  </si>
  <si>
    <t>Security Incident Procedures §164.308(a)(6)(i)</t>
  </si>
  <si>
    <t>Contingency Plan §164.308(a)(7)(i)</t>
  </si>
  <si>
    <t>Evaluation §164.308(a)(8)</t>
  </si>
  <si>
    <t>Business Associate Contracts and Other Arrangements §164.308(b)(1)</t>
  </si>
  <si>
    <t>Facility Access Controls §164.310(a)(1)</t>
  </si>
  <si>
    <t>Workstation Use §164.310(b)</t>
  </si>
  <si>
    <t>Workstation Security §164.310(c)</t>
  </si>
  <si>
    <t>Device and Media Controls §164.310(d)(1)</t>
  </si>
  <si>
    <t>Media disposal procedures</t>
  </si>
  <si>
    <t>Media re-use procedures</t>
  </si>
  <si>
    <t>Media accountability procedures</t>
  </si>
  <si>
    <t>Non-technical evaluation procedures</t>
  </si>
  <si>
    <t>Technical evaluation procedures</t>
  </si>
  <si>
    <t>Assessment procedures</t>
  </si>
  <si>
    <t>Risk management procedures</t>
  </si>
  <si>
    <t>Data backup and storage procedures</t>
  </si>
  <si>
    <t>Unique user identification documentation</t>
  </si>
  <si>
    <t>Emergency access procedures</t>
  </si>
  <si>
    <t>Are personnel clearance procedures established and maintained?  Are these procedures documented?</t>
  </si>
  <si>
    <t>For example, a protective measure to determine that an individuals access to sensitive unclassified information and sensitive information is admissible.</t>
  </si>
  <si>
    <t>Does the organization follow personnel clearance procedures to verify access privileges before admission?  Are these procedures documented?</t>
  </si>
  <si>
    <t>Organizations will be required to have formal documented policies and procedures for validating the access privileges of an entity before granting those privileges.</t>
  </si>
  <si>
    <t>Termination Procedures</t>
  </si>
  <si>
    <t xml:space="preserve">Are access lists up-dated in a timely manner when employee accesses change?  If yes, are they documented and updated consistently?  </t>
  </si>
  <si>
    <t>Despite the nature of access lists, employees must be removed upon termination or modified to reflect when a job function or role changes.</t>
  </si>
  <si>
    <t xml:space="preserve">Termination procedures will be required to be documented and implemented.  These are important to prevent the possibility of unauthorized access to secure data by those who are no longer authorized to access the data (e.g. voluntary or involuntary exit).  Organizations will need to collect keys, tokens, and identification cards.  </t>
  </si>
  <si>
    <t>Does the organization follow procedures for changing combination and locking mechanisms?  Are these procedures documented?</t>
  </si>
  <si>
    <t>Documented procedures for changing of combinations and locking mechanisms, on a defined time schedule, and when personnel no longer have a need to know.</t>
  </si>
  <si>
    <t>Does the organization have documented termination checklists which include procedures for removing user account(s) in a timely manner?</t>
  </si>
  <si>
    <t>Organizations will be responsible for removing user account(s) from computer system(s) (email),  in a timely manner.</t>
  </si>
  <si>
    <t>Information Access Management</t>
  </si>
  <si>
    <t>Isolating Healthcare Clearinghouse Function</t>
  </si>
  <si>
    <t>Access Authorization</t>
  </si>
  <si>
    <t>Are there rules established to determine the initial level of access an individual may have?  Are these rules documented?</t>
  </si>
  <si>
    <t>Organizations will be required to track the establishment of Initial Access through documentation efforts.  For example documentation on why the individual will require access.</t>
  </si>
  <si>
    <t>Access Establishment and Modification</t>
  </si>
  <si>
    <t>Does the organization follow procedures for governing access to information on a Need-to-Know basis?  If yes, who is responsible for maintaining documentation of these procedures?</t>
  </si>
  <si>
    <t>Assigned Security ResponsibilityTotals</t>
  </si>
  <si>
    <t>Workstaion Use Totals</t>
  </si>
  <si>
    <t>Access Controls Totals</t>
  </si>
  <si>
    <t>PPD Tab</t>
  </si>
  <si>
    <t>This tab deals with Policy, Procedures, and Documentation.  The first three columns of this tab detail the HIPAA Security Rule safeguards, standards, and specifications as found in the Assessment Tab of this tool-kit.  The "Criteria" column provides an example of what the HIPAA security rule requires for each particular specification.  Some specifications will contain multiple criteria.  For example, the security rule standard "Security Incident Procedures" has a specification "Response and Reporting".  The rule states both policy and procedures will be implemented to address security incidents so two criteria, one for specific policy and one for specific procedures, are used to capture this information.  The column "PPD Score" is used to determine the organization's level of completeness regarding specific policy and procedures.  Refer to the "Scoring" section below to determine the proper number for this column.  The "%Comp" column automatically determines the percentage of completion related to the rating provided.  The "Compliance Rating" column identified whether the criteria is compliant, partially compliant, or not compliant with the particular HIPAA security specification.</t>
  </si>
  <si>
    <t>Business Associate Contracts and Other Arrangements  §164.314(a)</t>
  </si>
  <si>
    <t>Requirements for Group Health Plans    §164.314(b)</t>
  </si>
  <si>
    <t>Policy and Procedures  §164.316(a)</t>
  </si>
  <si>
    <t>Documentation  §164.316(b)</t>
  </si>
  <si>
    <t>§164.308(a)(5)(i)  Implement a security awareness and training program for all members of its workforce (including management).</t>
  </si>
  <si>
    <t>§164.308(a)(5)(ii)(A) Periodic security updates.</t>
  </si>
  <si>
    <t>§164.308(a)(1)(ii)(A)  Conduct an accurate and thorough assessment of the potential risks and vulnerabilities to the confidentiality, integrity, and availability of electronic protected health information held by the covered entity.</t>
  </si>
  <si>
    <t>§164.308(a)(1)(ii)(D)  Implement procedures to regularly review records of information system activity, such as audit logs, access reports, and security incident tracking reports.</t>
  </si>
  <si>
    <t>§164.308(a)(1)(ii)(C)  Apply appropriate sanctions against workforce members who fail to comply with the security policies and procedures of the covered entity.</t>
  </si>
  <si>
    <t>§164.308(a)(1)(ii)(B)  Implement security measures sufficient to reduce risks and vulnerabilities to a reasonable and appropriate level to comply with § 164.306(a).</t>
  </si>
  <si>
    <t>§164.308(a)(2)  Identify the security official who is responsible for the development and implementation of the policies and procedures required by this subpart for the entity.</t>
  </si>
  <si>
    <t>§164.308(a)(3)(i)  Implement policies and procedures to ensure that all members of its workforce have appropriate access to electronic protected health information, as provided under paragraph (a)(4) of this section, and to prevent those  workforce members who do not have access under paragraph (a)(4) of this section from obtaining access to electronic protected health information.</t>
  </si>
  <si>
    <t>§164.308(a)(3)(ii)(A) Implement procedures for the authorization and/or supervision of workforce members who work with electronic protected health information or in locations where it might be accessed.</t>
  </si>
  <si>
    <t>§164.308(a)(3)(ii)(B)  Implement procedures to determine that the access of a workforce member to electronic protected health information is appropriate.</t>
  </si>
  <si>
    <t>Assessment Compliance Rating</t>
  </si>
  <si>
    <t>Not Applicable</t>
  </si>
  <si>
    <t>Other arrangment documentation</t>
  </si>
  <si>
    <t xml:space="preserve">Does the organization have formal documented and approved information security policy statements that encompass information values, information protection, and an overall organizational commitment?  </t>
  </si>
  <si>
    <t>Questions</t>
  </si>
  <si>
    <t>§164.310(d)(1)  Implement policies and procedures that govern the receipt and removal of hardware and electronic media that contain electronic protected health information into and out of a facility, and the movement of these items within the facility.</t>
  </si>
  <si>
    <t>Does the organization follow procedures for taking hardware and software into or out of a facility?  Are these procedures documented? Who is accountable for the movement of media?</t>
  </si>
  <si>
    <t>Organizations will be required to govern the receipt, movement, and removal of hardware/software and data into and out of the facility.  This includes the marking, handling, and disposal of hardware and storage media.  This will impact your offsite backup procedures.</t>
  </si>
  <si>
    <t>Data Backup and Storage</t>
  </si>
  <si>
    <t>Does the organization follow data storage procedures for electronic retention of individual health care information?  Are there formally documented policies and procedures?</t>
  </si>
  <si>
    <t>Organizations will be required to document electronic data retention policies and procedures.  This is to include length of time, storage, receipt, and format.</t>
  </si>
  <si>
    <t>Access Control</t>
  </si>
  <si>
    <t>Emergency Access Procedures</t>
  </si>
  <si>
    <t>Automatic Logoff</t>
  </si>
  <si>
    <t>Encryption and Decryption</t>
  </si>
  <si>
    <t>Audit Controls</t>
  </si>
  <si>
    <t>Are unique user id(s) in place/use (network and application)?      If yes, for which systems and are they governed by written security procedures?</t>
  </si>
  <si>
    <t xml:space="preserve">Unique user IDs are a combination name/number assigned to identify and track individuals. </t>
  </si>
  <si>
    <t>Are there any shared ID's or non-unique ID's in use?</t>
  </si>
  <si>
    <t>High profile shared accounts could be a LAN Admin ID or a business unit that is highly impacted by login/logout inefficiencies (nurses).</t>
  </si>
  <si>
    <t>Do all end users of network resources have a unique user ID?</t>
  </si>
  <si>
    <t>Organizations will be required to irrefutably identify authorized users and processes, and to deny access to those unauthorized. An example best practice would be "no group User ID's are permitted".  Entity authentication can be done through name and password through the network or application, and by IP address, service or protocol at the firewall).</t>
  </si>
  <si>
    <t xml:space="preserve">Is an emergency access procedure documented and followed? </t>
  </si>
  <si>
    <t>Emergency Access can include access to a system or application immediately for a user without current access (normal channels bypassed).  Also, short system outages requiring manual procedures.</t>
  </si>
  <si>
    <t>Are controls in place and configured to allow for automatic logoffs (network and application)?</t>
  </si>
  <si>
    <t>Electronic termination procedures</t>
  </si>
  <si>
    <t>http://net.educause.edu/upload/ep/248/iu_school_of_medicine_hipaa_security_assessment_template_v3.xls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</si>
</sst>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yy;@"/>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b/>
      <sz val="8"/>
      <color indexed="9"/>
      <name val="Arial"/>
      <family val="2"/>
    </font>
    <font>
      <b/>
      <sz val="8"/>
      <name val="Arial"/>
      <family val="2"/>
    </font>
    <font>
      <sz val="8"/>
      <name val="Arial"/>
      <family val="2"/>
    </font>
    <font>
      <b/>
      <sz val="10"/>
      <name val="Arial"/>
      <family val="2"/>
    </font>
    <font>
      <b/>
      <sz val="12"/>
      <name val="Arial"/>
      <family val="2"/>
    </font>
    <font>
      <b/>
      <sz val="10"/>
      <color indexed="9"/>
      <name val="Arial"/>
      <family val="2"/>
    </font>
    <font>
      <sz val="10"/>
      <color indexed="9"/>
      <name val="Arial"/>
      <family val="2"/>
    </font>
    <font>
      <sz val="12"/>
      <name val="Arial"/>
      <family val="2"/>
    </font>
    <font>
      <u val="single"/>
      <sz val="10"/>
      <color indexed="12"/>
      <name val="Arial"/>
      <family val="0"/>
    </font>
    <font>
      <sz val="8"/>
      <color indexed="10"/>
      <name val="Arial"/>
      <family val="2"/>
    </font>
    <font>
      <u val="single"/>
      <sz val="10"/>
      <color indexed="36"/>
      <name val="Arial"/>
      <family val="0"/>
    </font>
    <font>
      <sz val="8"/>
      <color indexed="12"/>
      <name val="Arial"/>
      <family val="2"/>
    </font>
    <font>
      <sz val="8"/>
      <color indexed="9"/>
      <name val="Arial"/>
      <family val="2"/>
    </font>
    <font>
      <sz val="8"/>
      <name val="Segoe U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53"/>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thin"/>
      <right>
        <color indexed="63"/>
      </right>
      <top>
        <color indexed="63"/>
      </top>
      <bottom style="thin"/>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color indexed="63"/>
      </right>
      <top style="medium"/>
      <bottom>
        <color indexed="63"/>
      </bottom>
    </border>
    <border>
      <left style="thin"/>
      <right style="medium"/>
      <top style="medium"/>
      <bottom style="thin"/>
    </border>
    <border>
      <left style="thin"/>
      <right style="thin"/>
      <top>
        <color indexed="63"/>
      </top>
      <bottom style="medium"/>
    </border>
    <border>
      <left>
        <color indexed="63"/>
      </left>
      <right style="thin"/>
      <top style="medium"/>
      <bottom style="thin"/>
    </border>
    <border>
      <left style="medium"/>
      <right style="thin"/>
      <top>
        <color indexed="63"/>
      </top>
      <bottom style="thin"/>
    </border>
    <border>
      <left style="thin"/>
      <right>
        <color indexed="63"/>
      </right>
      <top style="medium"/>
      <bottom style="thin"/>
    </border>
    <border>
      <left style="thin"/>
      <right style="thin"/>
      <top style="medium"/>
      <bottom style="medium"/>
    </border>
    <border>
      <left style="medium"/>
      <right style="thin"/>
      <top style="thin"/>
      <bottom style="medium"/>
    </border>
    <border>
      <left>
        <color indexed="63"/>
      </left>
      <right>
        <color indexed="63"/>
      </right>
      <top style="thin"/>
      <bottom style="medium"/>
    </border>
    <border>
      <left style="thin"/>
      <right style="thin"/>
      <top style="thin"/>
      <bottom>
        <color indexed="63"/>
      </botto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style="medium"/>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color indexed="63"/>
      </top>
      <bottom>
        <color indexed="63"/>
      </bottom>
    </border>
    <border>
      <left style="thin"/>
      <right>
        <color indexed="63"/>
      </right>
      <top style="medium"/>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0">
    <xf numFmtId="0" fontId="0" fillId="0" borderId="0" xfId="0"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vertical="top" wrapText="1"/>
    </xf>
    <xf numFmtId="9" fontId="3" fillId="33" borderId="10" xfId="0" applyNumberFormat="1" applyFont="1" applyFill="1" applyBorder="1" applyAlignment="1">
      <alignment/>
    </xf>
    <xf numFmtId="0" fontId="3" fillId="33" borderId="10" xfId="0" applyNumberFormat="1" applyFont="1" applyFill="1" applyBorder="1" applyAlignment="1">
      <alignment vertical="top" wrapText="1"/>
    </xf>
    <xf numFmtId="0" fontId="0" fillId="0" borderId="0" xfId="0" applyFill="1" applyAlignment="1">
      <alignment/>
    </xf>
    <xf numFmtId="0" fontId="0" fillId="34" borderId="0" xfId="0" applyFill="1" applyAlignment="1">
      <alignment/>
    </xf>
    <xf numFmtId="0" fontId="3" fillId="34" borderId="10" xfId="0" applyNumberFormat="1" applyFont="1" applyFill="1" applyBorder="1" applyAlignment="1">
      <alignment vertical="top" wrapText="1"/>
    </xf>
    <xf numFmtId="9" fontId="3" fillId="34" borderId="10" xfId="0" applyNumberFormat="1" applyFont="1" applyFill="1" applyBorder="1" applyAlignment="1">
      <alignment/>
    </xf>
    <xf numFmtId="0" fontId="0" fillId="0" borderId="0" xfId="0" applyBorder="1" applyAlignment="1">
      <alignment/>
    </xf>
    <xf numFmtId="0" fontId="3" fillId="0" borderId="0" xfId="0" applyFont="1" applyFill="1" applyBorder="1" applyAlignment="1">
      <alignment horizontal="center" vertical="center" wrapText="1"/>
    </xf>
    <xf numFmtId="0" fontId="0" fillId="0" borderId="10" xfId="0" applyBorder="1" applyAlignment="1">
      <alignment/>
    </xf>
    <xf numFmtId="0" fontId="3" fillId="33" borderId="11" xfId="0" applyNumberFormat="1" applyFont="1" applyFill="1" applyBorder="1" applyAlignment="1">
      <alignment vertical="top" wrapText="1"/>
    </xf>
    <xf numFmtId="0" fontId="3" fillId="35" borderId="10" xfId="0" applyFont="1" applyFill="1" applyBorder="1" applyAlignment="1">
      <alignment horizontal="center"/>
    </xf>
    <xf numFmtId="0" fontId="3" fillId="35" borderId="12" xfId="0" applyFont="1" applyFill="1" applyBorder="1" applyAlignment="1">
      <alignment horizontal="center"/>
    </xf>
    <xf numFmtId="0" fontId="3" fillId="35" borderId="11" xfId="0" applyFont="1" applyFill="1" applyBorder="1" applyAlignment="1">
      <alignment horizontal="center"/>
    </xf>
    <xf numFmtId="0" fontId="4" fillId="0" borderId="0" xfId="0" applyFont="1" applyAlignment="1">
      <alignment/>
    </xf>
    <xf numFmtId="0" fontId="0" fillId="0" borderId="13" xfId="0" applyBorder="1" applyAlignment="1">
      <alignment/>
    </xf>
    <xf numFmtId="0" fontId="0" fillId="0" borderId="13" xfId="0" applyFont="1" applyBorder="1" applyAlignment="1">
      <alignment horizontal="left" vertical="top" wrapText="1"/>
    </xf>
    <xf numFmtId="0" fontId="0" fillId="0" borderId="0" xfId="0" applyBorder="1" applyAlignment="1">
      <alignment horizontal="left" vertical="top" wrapText="1"/>
    </xf>
    <xf numFmtId="0" fontId="4" fillId="0" borderId="10" xfId="0" applyFont="1" applyBorder="1" applyAlignment="1">
      <alignment/>
    </xf>
    <xf numFmtId="0" fontId="0" fillId="0" borderId="14" xfId="0" applyBorder="1" applyAlignment="1">
      <alignment/>
    </xf>
    <xf numFmtId="0" fontId="0" fillId="0" borderId="14" xfId="0" applyBorder="1" applyAlignment="1">
      <alignment horizontal="left" vertical="top" wrapText="1"/>
    </xf>
    <xf numFmtId="0" fontId="4" fillId="0" borderId="15" xfId="0" applyFont="1" applyBorder="1" applyAlignment="1">
      <alignment vertical="center" wrapText="1"/>
    </xf>
    <xf numFmtId="0" fontId="4" fillId="0" borderId="0" xfId="0" applyFont="1" applyAlignment="1">
      <alignment horizontal="left"/>
    </xf>
    <xf numFmtId="49" fontId="4" fillId="0" borderId="0" xfId="0" applyNumberFormat="1" applyFont="1" applyAlignment="1">
      <alignment horizontal="left" vertical="top"/>
    </xf>
    <xf numFmtId="0" fontId="0" fillId="0" borderId="10" xfId="0" applyFill="1" applyBorder="1" applyAlignment="1">
      <alignment/>
    </xf>
    <xf numFmtId="0" fontId="0" fillId="0" borderId="0" xfId="0" applyBorder="1" applyAlignment="1">
      <alignment horizontal="center" wrapText="1"/>
    </xf>
    <xf numFmtId="0" fontId="0" fillId="0" borderId="0" xfId="0" applyFont="1" applyBorder="1" applyAlignment="1">
      <alignment/>
    </xf>
    <xf numFmtId="0" fontId="4" fillId="0" borderId="0" xfId="0" applyFont="1" applyBorder="1" applyAlignment="1">
      <alignment horizontal="center" wrapText="1"/>
    </xf>
    <xf numFmtId="0" fontId="4" fillId="0" borderId="13" xfId="0" applyFont="1" applyBorder="1" applyAlignment="1">
      <alignment horizontal="right" wrapText="1"/>
    </xf>
    <xf numFmtId="165" fontId="0" fillId="0" borderId="14" xfId="0" applyNumberFormat="1" applyBorder="1" applyAlignment="1">
      <alignment horizontal="center" wrapText="1"/>
    </xf>
    <xf numFmtId="0" fontId="6" fillId="36" borderId="13" xfId="0" applyFont="1" applyFill="1" applyBorder="1" applyAlignment="1">
      <alignment horizontal="left" vertical="top" wrapText="1"/>
    </xf>
    <xf numFmtId="0" fontId="7" fillId="36" borderId="0" xfId="0" applyFont="1" applyFill="1" applyBorder="1" applyAlignment="1">
      <alignment vertical="top" wrapText="1"/>
    </xf>
    <xf numFmtId="0" fontId="7" fillId="36" borderId="0" xfId="0" applyFont="1" applyFill="1" applyBorder="1" applyAlignment="1">
      <alignment horizontal="left" vertical="top" wrapText="1"/>
    </xf>
    <xf numFmtId="0" fontId="0" fillId="0" borderId="16" xfId="0" applyBorder="1" applyAlignment="1">
      <alignment/>
    </xf>
    <xf numFmtId="0" fontId="0" fillId="0" borderId="17" xfId="0" applyBorder="1" applyAlignment="1">
      <alignment horizontal="justify" vertical="top" wrapText="1"/>
    </xf>
    <xf numFmtId="0" fontId="0" fillId="0" borderId="17" xfId="0" applyBorder="1" applyAlignment="1">
      <alignment horizontal="left" vertical="top" wrapText="1"/>
    </xf>
    <xf numFmtId="0" fontId="0" fillId="0" borderId="17" xfId="0" applyBorder="1" applyAlignment="1">
      <alignment/>
    </xf>
    <xf numFmtId="0" fontId="7" fillId="36" borderId="18" xfId="0" applyFont="1" applyFill="1" applyBorder="1" applyAlignment="1">
      <alignmen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0" fillId="0" borderId="21" xfId="0" applyBorder="1" applyAlignment="1">
      <alignment horizontal="left" vertical="top" wrapText="1"/>
    </xf>
    <xf numFmtId="0" fontId="0" fillId="0" borderId="16" xfId="0" applyFont="1" applyBorder="1" applyAlignment="1">
      <alignment horizontal="left" vertical="top" wrapText="1"/>
    </xf>
    <xf numFmtId="0" fontId="0" fillId="0" borderId="22" xfId="0" applyBorder="1" applyAlignment="1">
      <alignment horizontal="left" vertical="top" wrapText="1"/>
    </xf>
    <xf numFmtId="0" fontId="6" fillId="36" borderId="23" xfId="0" applyFont="1" applyFill="1" applyBorder="1" applyAlignment="1">
      <alignment vertical="top" wrapText="1"/>
    </xf>
    <xf numFmtId="0" fontId="6" fillId="36" borderId="13" xfId="0" applyFont="1" applyFill="1" applyBorder="1" applyAlignment="1">
      <alignment vertical="top" wrapText="1"/>
    </xf>
    <xf numFmtId="0" fontId="7" fillId="36" borderId="14" xfId="0" applyFont="1" applyFill="1" applyBorder="1" applyAlignment="1">
      <alignment vertical="top" wrapText="1"/>
    </xf>
    <xf numFmtId="0" fontId="7" fillId="36" borderId="17" xfId="0" applyFont="1" applyFill="1" applyBorder="1" applyAlignment="1">
      <alignment vertical="top" wrapText="1"/>
    </xf>
    <xf numFmtId="0" fontId="7" fillId="36" borderId="14" xfId="0" applyFont="1" applyFill="1" applyBorder="1" applyAlignment="1">
      <alignment horizontal="left" vertical="top" wrapText="1"/>
    </xf>
    <xf numFmtId="0" fontId="0" fillId="33" borderId="14" xfId="0" applyFill="1" applyBorder="1" applyAlignment="1">
      <alignment horizontal="left" vertical="top" wrapText="1"/>
    </xf>
    <xf numFmtId="0" fontId="0" fillId="34" borderId="14" xfId="0" applyFill="1" applyBorder="1" applyAlignment="1">
      <alignment horizontal="justify" vertical="top" wrapText="1"/>
    </xf>
    <xf numFmtId="0" fontId="0" fillId="0" borderId="21" xfId="0" applyBorder="1" applyAlignment="1">
      <alignment horizontal="justify" vertical="top" wrapText="1"/>
    </xf>
    <xf numFmtId="0" fontId="0" fillId="0" borderId="24" xfId="0" applyFill="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4" fillId="0" borderId="27" xfId="0" applyFont="1" applyBorder="1" applyAlignment="1">
      <alignment/>
    </xf>
    <xf numFmtId="0" fontId="0" fillId="0" borderId="28" xfId="0" applyBorder="1" applyAlignment="1">
      <alignment horizontal="left" vertical="top" wrapText="1"/>
    </xf>
    <xf numFmtId="0" fontId="0" fillId="37" borderId="0" xfId="0" applyFill="1" applyAlignment="1">
      <alignment/>
    </xf>
    <xf numFmtId="9" fontId="3" fillId="37" borderId="12" xfId="0" applyNumberFormat="1" applyFont="1" applyFill="1" applyBorder="1" applyAlignment="1">
      <alignment/>
    </xf>
    <xf numFmtId="0" fontId="1" fillId="38" borderId="29" xfId="0" applyFont="1" applyFill="1" applyBorder="1" applyAlignment="1">
      <alignment horizontal="center" vertical="center" wrapText="1"/>
    </xf>
    <xf numFmtId="0" fontId="1" fillId="38" borderId="30" xfId="0" applyFont="1" applyFill="1" applyBorder="1" applyAlignment="1">
      <alignment horizontal="center" vertical="center" wrapText="1"/>
    </xf>
    <xf numFmtId="0" fontId="1" fillId="38" borderId="30" xfId="0" applyFont="1" applyFill="1" applyBorder="1" applyAlignment="1">
      <alignment horizontal="center" vertical="center"/>
    </xf>
    <xf numFmtId="9" fontId="1" fillId="38" borderId="30" xfId="0" applyNumberFormat="1" applyFont="1" applyFill="1" applyBorder="1" applyAlignment="1">
      <alignment horizontal="center" vertical="center"/>
    </xf>
    <xf numFmtId="0" fontId="1" fillId="38" borderId="31" xfId="0" applyFont="1" applyFill="1" applyBorder="1" applyAlignment="1">
      <alignment horizontal="center" vertical="center" wrapText="1"/>
    </xf>
    <xf numFmtId="0" fontId="0" fillId="33" borderId="0" xfId="0" applyFill="1" applyAlignment="1">
      <alignment/>
    </xf>
    <xf numFmtId="0" fontId="0" fillId="0" borderId="18" xfId="0" applyBorder="1" applyAlignment="1">
      <alignment horizontal="justify" vertical="top" wrapText="1"/>
    </xf>
    <xf numFmtId="0" fontId="0" fillId="0" borderId="23" xfId="0" applyFont="1" applyBorder="1" applyAlignment="1">
      <alignment horizontal="justify" vertical="top" wrapText="1"/>
    </xf>
    <xf numFmtId="0" fontId="3" fillId="34" borderId="10" xfId="0" applyFont="1" applyFill="1" applyBorder="1" applyAlignment="1">
      <alignment vertical="center" wrapText="1"/>
    </xf>
    <xf numFmtId="0" fontId="3" fillId="34" borderId="10" xfId="0" applyFont="1" applyFill="1" applyBorder="1" applyAlignment="1">
      <alignment horizontal="left" vertical="top" wrapText="1"/>
    </xf>
    <xf numFmtId="0" fontId="3" fillId="33" borderId="10"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4" fillId="0" borderId="0" xfId="0" applyFont="1" applyBorder="1" applyAlignment="1">
      <alignment/>
    </xf>
    <xf numFmtId="0" fontId="4" fillId="0" borderId="0" xfId="0" applyFont="1" applyBorder="1" applyAlignment="1">
      <alignment horizontal="left"/>
    </xf>
    <xf numFmtId="0" fontId="3" fillId="0" borderId="10" xfId="0" applyNumberFormat="1" applyFont="1" applyFill="1" applyBorder="1" applyAlignment="1">
      <alignment horizontal="center" vertical="top" wrapText="1"/>
    </xf>
    <xf numFmtId="0" fontId="3" fillId="33" borderId="10" xfId="0" applyFont="1" applyFill="1" applyBorder="1" applyAlignment="1">
      <alignment horizontal="center"/>
    </xf>
    <xf numFmtId="0" fontId="3" fillId="37" borderId="12" xfId="0" applyFont="1" applyFill="1" applyBorder="1" applyAlignment="1" applyProtection="1">
      <alignment horizontal="center"/>
      <protection/>
    </xf>
    <xf numFmtId="0" fontId="3" fillId="37" borderId="12" xfId="0" applyFont="1" applyFill="1" applyBorder="1" applyAlignment="1">
      <alignment horizontal="center"/>
    </xf>
    <xf numFmtId="0" fontId="3" fillId="34" borderId="10" xfId="0" applyFont="1" applyFill="1" applyBorder="1" applyAlignment="1">
      <alignment horizontal="center"/>
    </xf>
    <xf numFmtId="0" fontId="3" fillId="33" borderId="11" xfId="0" applyFont="1" applyFill="1" applyBorder="1" applyAlignment="1">
      <alignment horizontal="center"/>
    </xf>
    <xf numFmtId="0" fontId="3" fillId="0" borderId="32" xfId="0" applyFont="1" applyFill="1" applyBorder="1" applyAlignment="1" applyProtection="1">
      <alignment horizontal="center"/>
      <protection locked="0"/>
    </xf>
    <xf numFmtId="0" fontId="3" fillId="0" borderId="10" xfId="0" applyFont="1" applyFill="1" applyBorder="1" applyAlignment="1">
      <alignment horizontal="left" vertical="top" wrapText="1"/>
    </xf>
    <xf numFmtId="0" fontId="3" fillId="0" borderId="10" xfId="0" applyFont="1" applyFill="1" applyBorder="1" applyAlignment="1" applyProtection="1">
      <alignment horizontal="center"/>
      <protection locked="0"/>
    </xf>
    <xf numFmtId="0" fontId="3" fillId="0" borderId="10" xfId="0" applyFont="1" applyFill="1" applyBorder="1" applyAlignment="1">
      <alignment horizontal="left" vertical="top" wrapText="1" readingOrder="1"/>
    </xf>
    <xf numFmtId="0" fontId="3" fillId="0" borderId="10"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0"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xf>
    <xf numFmtId="0" fontId="0" fillId="0" borderId="0" xfId="0" applyFont="1" applyAlignment="1">
      <alignment/>
    </xf>
    <xf numFmtId="0" fontId="12" fillId="33" borderId="10" xfId="53" applyFont="1" applyFill="1" applyBorder="1" applyAlignment="1" applyProtection="1">
      <alignment horizontal="center" vertical="center" wrapText="1" readingOrder="1"/>
      <protection/>
    </xf>
    <xf numFmtId="0" fontId="12" fillId="33" borderId="10" xfId="53" applyFont="1" applyFill="1" applyBorder="1" applyAlignment="1" applyProtection="1">
      <alignment horizontal="center" vertical="center" wrapText="1"/>
      <protection/>
    </xf>
    <xf numFmtId="0" fontId="12" fillId="34" borderId="10" xfId="53" applyFont="1" applyFill="1" applyBorder="1" applyAlignment="1" applyProtection="1">
      <alignment horizontal="center" vertical="center" wrapText="1"/>
      <protection/>
    </xf>
    <xf numFmtId="0" fontId="12" fillId="34" borderId="10" xfId="53" applyFont="1" applyFill="1" applyBorder="1" applyAlignment="1" applyProtection="1">
      <alignment horizontal="center" vertical="center" wrapText="1"/>
      <protection/>
    </xf>
    <xf numFmtId="0" fontId="4" fillId="0" borderId="33" xfId="0" applyFont="1" applyBorder="1" applyAlignment="1">
      <alignment horizontal="left" vertical="top"/>
    </xf>
    <xf numFmtId="0" fontId="0" fillId="0" borderId="34" xfId="0" applyFill="1" applyBorder="1" applyAlignment="1">
      <alignment horizontal="justify" vertical="top" wrapText="1"/>
    </xf>
    <xf numFmtId="0" fontId="3" fillId="35" borderId="10" xfId="0" applyNumberFormat="1" applyFont="1" applyFill="1" applyBorder="1" applyAlignment="1">
      <alignment horizontal="center" vertical="top" wrapText="1"/>
    </xf>
    <xf numFmtId="0" fontId="0" fillId="0" borderId="35" xfId="0" applyFill="1" applyBorder="1" applyAlignment="1">
      <alignment/>
    </xf>
    <xf numFmtId="0" fontId="3" fillId="35" borderId="32" xfId="0" applyNumberFormat="1" applyFont="1" applyFill="1" applyBorder="1" applyAlignment="1">
      <alignment horizontal="center" vertical="top" wrapText="1"/>
    </xf>
    <xf numFmtId="0" fontId="1" fillId="38" borderId="12" xfId="0" applyNumberFormat="1" applyFont="1" applyFill="1" applyBorder="1" applyAlignment="1">
      <alignment horizontal="center" vertical="center" wrapText="1"/>
    </xf>
    <xf numFmtId="0" fontId="1" fillId="38" borderId="36"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top" wrapText="1"/>
    </xf>
    <xf numFmtId="0" fontId="3" fillId="35" borderId="37" xfId="0" applyNumberFormat="1" applyFont="1" applyFill="1" applyBorder="1" applyAlignment="1">
      <alignment horizontal="center" vertical="top" wrapText="1"/>
    </xf>
    <xf numFmtId="0" fontId="3" fillId="35" borderId="38" xfId="0" applyNumberFormat="1" applyFont="1" applyFill="1" applyBorder="1" applyAlignment="1">
      <alignment horizontal="center" vertical="top" wrapText="1"/>
    </xf>
    <xf numFmtId="0" fontId="3" fillId="35" borderId="36" xfId="0" applyNumberFormat="1" applyFont="1" applyFill="1" applyBorder="1" applyAlignment="1">
      <alignment horizontal="center" vertical="top" wrapText="1"/>
    </xf>
    <xf numFmtId="0" fontId="3" fillId="39" borderId="12" xfId="0" applyNumberFormat="1" applyFont="1" applyFill="1" applyBorder="1" applyAlignment="1">
      <alignment horizontal="right" vertical="top" wrapText="1"/>
    </xf>
    <xf numFmtId="0" fontId="3" fillId="39" borderId="36" xfId="0" applyNumberFormat="1" applyFont="1" applyFill="1" applyBorder="1" applyAlignment="1">
      <alignment horizontal="center" vertical="top" wrapText="1"/>
    </xf>
    <xf numFmtId="0" fontId="13" fillId="38" borderId="22" xfId="0" applyFont="1" applyFill="1" applyBorder="1" applyAlignment="1">
      <alignment/>
    </xf>
    <xf numFmtId="0" fontId="12" fillId="33" borderId="11" xfId="53" applyFont="1" applyFill="1" applyBorder="1" applyAlignment="1" applyProtection="1">
      <alignment horizontal="center" vertical="center" wrapText="1" readingOrder="1"/>
      <protection/>
    </xf>
    <xf numFmtId="0" fontId="2" fillId="40" borderId="28" xfId="0" applyFont="1" applyFill="1" applyBorder="1" applyAlignment="1">
      <alignment horizontal="left" vertical="top" wrapText="1"/>
    </xf>
    <xf numFmtId="0" fontId="2" fillId="40" borderId="28" xfId="0" applyFont="1" applyFill="1" applyBorder="1" applyAlignment="1">
      <alignment horizontal="left" vertical="center" wrapText="1"/>
    </xf>
    <xf numFmtId="0" fontId="2" fillId="40" borderId="39" xfId="0" applyFont="1" applyFill="1" applyBorder="1" applyAlignment="1">
      <alignment horizontal="left" vertical="top" wrapText="1"/>
    </xf>
    <xf numFmtId="0" fontId="2" fillId="40" borderId="39" xfId="0" applyFont="1" applyFill="1" applyBorder="1" applyAlignment="1">
      <alignment horizontal="left" vertical="center" wrapText="1"/>
    </xf>
    <xf numFmtId="0" fontId="2" fillId="40" borderId="40" xfId="0" applyFont="1" applyFill="1" applyBorder="1" applyAlignment="1">
      <alignment horizontal="left" vertical="top" wrapText="1"/>
    </xf>
    <xf numFmtId="0" fontId="2" fillId="40" borderId="40" xfId="0" applyNumberFormat="1" applyFont="1" applyFill="1" applyBorder="1" applyAlignment="1">
      <alignment horizontal="left" vertical="top" wrapText="1"/>
    </xf>
    <xf numFmtId="0" fontId="2" fillId="40" borderId="39" xfId="0" applyNumberFormat="1" applyFont="1" applyFill="1" applyBorder="1" applyAlignment="1">
      <alignment horizontal="left" vertical="top" wrapText="1"/>
    </xf>
    <xf numFmtId="0" fontId="2" fillId="40" borderId="41" xfId="0" applyFont="1" applyFill="1" applyBorder="1" applyAlignment="1">
      <alignment horizontal="left" vertical="top" wrapText="1"/>
    </xf>
    <xf numFmtId="0" fontId="2" fillId="40" borderId="35" xfId="0" applyNumberFormat="1" applyFont="1" applyFill="1" applyBorder="1" applyAlignment="1">
      <alignment horizontal="left" vertical="top" wrapText="1"/>
    </xf>
    <xf numFmtId="0" fontId="2" fillId="40" borderId="27" xfId="0" applyFont="1" applyFill="1" applyBorder="1" applyAlignment="1">
      <alignment horizontal="left" vertical="top" wrapText="1"/>
    </xf>
    <xf numFmtId="0" fontId="2" fillId="40" borderId="42" xfId="0" applyNumberFormat="1" applyFont="1" applyFill="1" applyBorder="1" applyAlignment="1">
      <alignment horizontal="left" vertical="top" wrapText="1"/>
    </xf>
    <xf numFmtId="0" fontId="2" fillId="40" borderId="18" xfId="0" applyNumberFormat="1" applyFont="1" applyFill="1" applyBorder="1" applyAlignment="1">
      <alignment horizontal="left" vertical="top" wrapText="1"/>
    </xf>
    <xf numFmtId="9" fontId="3" fillId="40" borderId="11" xfId="0" applyNumberFormat="1" applyFont="1" applyFill="1" applyBorder="1" applyAlignment="1">
      <alignment horizontal="right" vertical="top" wrapText="1"/>
    </xf>
    <xf numFmtId="9" fontId="3" fillId="40" borderId="10" xfId="0" applyNumberFormat="1" applyFont="1" applyFill="1" applyBorder="1" applyAlignment="1">
      <alignment horizontal="right" vertical="top" wrapText="1"/>
    </xf>
    <xf numFmtId="9" fontId="3" fillId="40" borderId="12" xfId="0" applyNumberFormat="1" applyFont="1" applyFill="1" applyBorder="1" applyAlignment="1">
      <alignment horizontal="right" vertical="top" wrapText="1"/>
    </xf>
    <xf numFmtId="9" fontId="3" fillId="40" borderId="32" xfId="0" applyNumberFormat="1" applyFont="1" applyFill="1" applyBorder="1" applyAlignment="1">
      <alignment horizontal="right" vertical="top" wrapText="1"/>
    </xf>
    <xf numFmtId="9" fontId="3" fillId="40" borderId="12" xfId="0" applyNumberFormat="1" applyFont="1" applyFill="1" applyBorder="1" applyAlignment="1">
      <alignment vertical="top" wrapText="1"/>
    </xf>
    <xf numFmtId="0" fontId="2" fillId="40" borderId="43" xfId="0" applyFont="1" applyFill="1" applyBorder="1" applyAlignment="1">
      <alignment horizontal="left" vertical="top" wrapText="1"/>
    </xf>
    <xf numFmtId="0" fontId="2" fillId="40" borderId="44" xfId="0" applyNumberFormat="1" applyFont="1" applyFill="1" applyBorder="1" applyAlignment="1">
      <alignment horizontal="left" vertical="top" wrapText="1"/>
    </xf>
    <xf numFmtId="0" fontId="2" fillId="40" borderId="18" xfId="0" applyFont="1" applyFill="1" applyBorder="1" applyAlignment="1">
      <alignment horizontal="left" vertical="top" wrapText="1"/>
    </xf>
    <xf numFmtId="0" fontId="3" fillId="39" borderId="45" xfId="0" applyFont="1" applyFill="1" applyBorder="1" applyAlignment="1">
      <alignment horizontal="center" vertical="center" wrapText="1"/>
    </xf>
    <xf numFmtId="0" fontId="3" fillId="39" borderId="11" xfId="0" applyFont="1" applyFill="1" applyBorder="1" applyAlignment="1">
      <alignment horizontal="center" vertical="center" wrapText="1"/>
    </xf>
    <xf numFmtId="0" fontId="12" fillId="39" borderId="11" xfId="53" applyFont="1" applyFill="1" applyBorder="1" applyAlignment="1" applyProtection="1">
      <alignment horizontal="center" vertical="center" wrapText="1"/>
      <protection/>
    </xf>
    <xf numFmtId="0" fontId="3" fillId="39" borderId="15" xfId="0" applyFont="1" applyFill="1" applyBorder="1" applyAlignment="1">
      <alignment horizontal="center" vertical="center" wrapText="1"/>
    </xf>
    <xf numFmtId="0" fontId="3" fillId="39" borderId="10" xfId="0" applyFont="1" applyFill="1" applyBorder="1" applyAlignment="1">
      <alignment horizontal="center" vertical="center" wrapText="1"/>
    </xf>
    <xf numFmtId="0" fontId="12" fillId="39" borderId="10" xfId="53" applyFont="1" applyFill="1" applyBorder="1" applyAlignment="1" applyProtection="1">
      <alignment horizontal="center" vertical="center" wrapText="1"/>
      <protection/>
    </xf>
    <xf numFmtId="0" fontId="2" fillId="0" borderId="10" xfId="0" applyFont="1" applyFill="1" applyBorder="1" applyAlignment="1">
      <alignment horizontal="left" vertical="top" wrapText="1"/>
    </xf>
    <xf numFmtId="0" fontId="1" fillId="38" borderId="46" xfId="0" applyFont="1" applyFill="1" applyBorder="1" applyAlignment="1">
      <alignment horizontal="center" vertical="center" wrapText="1"/>
    </xf>
    <xf numFmtId="0" fontId="1" fillId="38" borderId="47" xfId="0" applyFont="1" applyFill="1" applyBorder="1" applyAlignment="1">
      <alignment horizontal="center" vertical="center" wrapText="1"/>
    </xf>
    <xf numFmtId="9" fontId="3" fillId="33" borderId="10" xfId="0" applyNumberFormat="1" applyFont="1" applyFill="1" applyBorder="1" applyAlignment="1" applyProtection="1">
      <alignment horizontal="center"/>
      <protection/>
    </xf>
    <xf numFmtId="9" fontId="3" fillId="33" borderId="32" xfId="0" applyNumberFormat="1" applyFont="1" applyFill="1" applyBorder="1" applyAlignment="1" applyProtection="1">
      <alignment horizontal="center"/>
      <protection/>
    </xf>
    <xf numFmtId="9" fontId="3" fillId="34" borderId="10" xfId="0" applyNumberFormat="1" applyFont="1" applyFill="1" applyBorder="1" applyAlignment="1" applyProtection="1">
      <alignment horizontal="center"/>
      <protection/>
    </xf>
    <xf numFmtId="0" fontId="3" fillId="0" borderId="12" xfId="0" applyFont="1" applyFill="1" applyBorder="1" applyAlignment="1" applyProtection="1">
      <alignment horizontal="center"/>
      <protection locked="0"/>
    </xf>
    <xf numFmtId="9" fontId="3" fillId="33" borderId="12" xfId="0" applyNumberFormat="1" applyFont="1" applyFill="1" applyBorder="1" applyAlignment="1" applyProtection="1">
      <alignment horizontal="center"/>
      <protection/>
    </xf>
    <xf numFmtId="9" fontId="3" fillId="34" borderId="12" xfId="0" applyNumberFormat="1" applyFont="1" applyFill="1" applyBorder="1" applyAlignment="1" applyProtection="1">
      <alignment horizontal="center"/>
      <protection/>
    </xf>
    <xf numFmtId="0" fontId="3" fillId="39" borderId="10" xfId="0" applyNumberFormat="1" applyFont="1" applyFill="1" applyBorder="1" applyAlignment="1">
      <alignment horizontal="center" vertical="center" wrapText="1"/>
    </xf>
    <xf numFmtId="0" fontId="3" fillId="39" borderId="12" xfId="0" applyNumberFormat="1" applyFont="1" applyFill="1" applyBorder="1" applyAlignment="1">
      <alignment horizontal="center" vertical="center" wrapText="1"/>
    </xf>
    <xf numFmtId="0" fontId="3" fillId="39" borderId="32" xfId="0" applyNumberFormat="1" applyFont="1" applyFill="1" applyBorder="1" applyAlignment="1">
      <alignment horizontal="center" vertical="center" wrapText="1"/>
    </xf>
    <xf numFmtId="0" fontId="3" fillId="39" borderId="11" xfId="0" applyNumberFormat="1" applyFont="1" applyFill="1" applyBorder="1" applyAlignment="1">
      <alignment horizontal="center" vertical="center" wrapText="1"/>
    </xf>
    <xf numFmtId="9" fontId="3" fillId="34" borderId="32" xfId="0" applyNumberFormat="1" applyFont="1" applyFill="1" applyBorder="1" applyAlignment="1" applyProtection="1">
      <alignment horizontal="center"/>
      <protection/>
    </xf>
    <xf numFmtId="9" fontId="3" fillId="34" borderId="11" xfId="0" applyNumberFormat="1" applyFont="1" applyFill="1" applyBorder="1" applyAlignment="1" applyProtection="1">
      <alignment horizontal="center"/>
      <protection/>
    </xf>
    <xf numFmtId="9" fontId="3" fillId="33" borderId="11" xfId="0" applyNumberFormat="1" applyFont="1" applyFill="1" applyBorder="1" applyAlignment="1" applyProtection="1">
      <alignment horizontal="center"/>
      <protection/>
    </xf>
    <xf numFmtId="0" fontId="3" fillId="37" borderId="48" xfId="0" applyFont="1" applyFill="1" applyBorder="1" applyAlignment="1" applyProtection="1">
      <alignment horizontal="center"/>
      <protection/>
    </xf>
    <xf numFmtId="9" fontId="3" fillId="37" borderId="48" xfId="0" applyNumberFormat="1" applyFont="1" applyFill="1" applyBorder="1" applyAlignment="1" applyProtection="1">
      <alignment horizontal="center"/>
      <protection/>
    </xf>
    <xf numFmtId="0" fontId="13" fillId="38" borderId="49" xfId="0" applyFont="1" applyFill="1" applyBorder="1" applyAlignment="1">
      <alignment/>
    </xf>
    <xf numFmtId="0" fontId="3" fillId="0" borderId="41" xfId="0" applyFont="1" applyFill="1" applyBorder="1" applyAlignment="1">
      <alignment horizontal="left" vertical="top" wrapText="1"/>
    </xf>
    <xf numFmtId="0" fontId="1" fillId="38" borderId="12" xfId="0" applyFont="1" applyFill="1" applyBorder="1" applyAlignment="1">
      <alignment horizontal="center" vertical="center" wrapText="1"/>
    </xf>
    <xf numFmtId="0" fontId="3" fillId="0" borderId="12" xfId="0" applyFont="1" applyFill="1"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12" fillId="0" borderId="12" xfId="53" applyFont="1" applyFill="1" applyBorder="1" applyAlignment="1" applyProtection="1">
      <alignment horizontal="left" vertical="top" wrapText="1"/>
      <protection locked="0"/>
    </xf>
    <xf numFmtId="0" fontId="3" fillId="35" borderId="32" xfId="0" applyNumberFormat="1" applyFont="1" applyFill="1" applyBorder="1" applyAlignment="1" applyProtection="1">
      <alignment horizontal="center" vertical="center" wrapText="1"/>
      <protection/>
    </xf>
    <xf numFmtId="0" fontId="3" fillId="35" borderId="10" xfId="0" applyNumberFormat="1" applyFont="1" applyFill="1" applyBorder="1" applyAlignment="1" applyProtection="1">
      <alignment horizontal="center" vertical="center" wrapText="1"/>
      <protection/>
    </xf>
    <xf numFmtId="0" fontId="3" fillId="35" borderId="12" xfId="0" applyNumberFormat="1" applyFont="1" applyFill="1" applyBorder="1" applyAlignment="1" applyProtection="1">
      <alignment horizontal="center" vertical="center" wrapText="1"/>
      <protection/>
    </xf>
    <xf numFmtId="0" fontId="3" fillId="35" borderId="48" xfId="0" applyNumberFormat="1" applyFont="1" applyFill="1" applyBorder="1" applyAlignment="1" applyProtection="1">
      <alignment horizontal="center" vertical="center" wrapText="1"/>
      <protection/>
    </xf>
    <xf numFmtId="0" fontId="3" fillId="0" borderId="46" xfId="0" applyFont="1"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3" fillId="37" borderId="43" xfId="0" applyFont="1" applyFill="1" applyBorder="1" applyAlignment="1" applyProtection="1">
      <alignment horizontal="left" vertical="top" wrapText="1"/>
      <protection locked="0"/>
    </xf>
    <xf numFmtId="0" fontId="0" fillId="37" borderId="36" xfId="0" applyFill="1" applyBorder="1" applyAlignment="1">
      <alignment horizontal="left" vertical="top" wrapText="1"/>
    </xf>
    <xf numFmtId="0" fontId="3" fillId="34" borderId="32" xfId="0" applyFont="1" applyFill="1" applyBorder="1" applyAlignment="1">
      <alignment horizontal="left" vertical="top" wrapText="1"/>
    </xf>
    <xf numFmtId="0" fontId="3" fillId="33" borderId="32" xfId="0" applyFont="1" applyFill="1" applyBorder="1" applyAlignment="1">
      <alignment horizontal="left" vertical="top" wrapText="1"/>
    </xf>
    <xf numFmtId="0" fontId="3" fillId="39" borderId="50" xfId="0" applyFont="1" applyFill="1" applyBorder="1" applyAlignment="1">
      <alignment horizontal="center" vertical="center" wrapText="1"/>
    </xf>
    <xf numFmtId="0" fontId="3" fillId="39" borderId="32" xfId="0" applyFont="1" applyFill="1" applyBorder="1" applyAlignment="1">
      <alignment horizontal="center" vertical="center" wrapText="1"/>
    </xf>
    <xf numFmtId="0" fontId="12" fillId="39" borderId="32" xfId="53" applyFont="1" applyFill="1" applyBorder="1" applyAlignment="1" applyProtection="1">
      <alignment horizontal="center" vertical="center" wrapText="1"/>
      <protection/>
    </xf>
    <xf numFmtId="0" fontId="3" fillId="33" borderId="32" xfId="0" applyFont="1" applyFill="1" applyBorder="1" applyAlignment="1">
      <alignment horizontal="center" vertical="center" wrapText="1"/>
    </xf>
    <xf numFmtId="0" fontId="3" fillId="33" borderId="32" xfId="0" applyFont="1" applyFill="1" applyBorder="1" applyAlignment="1">
      <alignment horizontal="center"/>
    </xf>
    <xf numFmtId="0" fontId="3" fillId="35" borderId="32" xfId="0" applyFont="1" applyFill="1" applyBorder="1" applyAlignment="1">
      <alignment horizontal="center"/>
    </xf>
    <xf numFmtId="0" fontId="3" fillId="0" borderId="27" xfId="0" applyFont="1"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12" fillId="34" borderId="32" xfId="53" applyFont="1" applyFill="1" applyBorder="1" applyAlignment="1" applyProtection="1">
      <alignment horizontal="center" vertical="center" wrapText="1"/>
      <protection/>
    </xf>
    <xf numFmtId="0" fontId="3" fillId="34" borderId="32" xfId="0" applyNumberFormat="1" applyFont="1" applyFill="1" applyBorder="1" applyAlignment="1">
      <alignment vertical="top" wrapText="1"/>
    </xf>
    <xf numFmtId="0" fontId="3" fillId="34" borderId="32" xfId="0" applyFont="1" applyFill="1" applyBorder="1" applyAlignment="1">
      <alignment horizontal="center"/>
    </xf>
    <xf numFmtId="0" fontId="12" fillId="33" borderId="32" xfId="53" applyFont="1" applyFill="1" applyBorder="1" applyAlignment="1" applyProtection="1">
      <alignment horizontal="center" vertical="center" wrapText="1"/>
      <protection/>
    </xf>
    <xf numFmtId="0" fontId="3" fillId="33" borderId="32" xfId="0" applyNumberFormat="1" applyFont="1" applyFill="1" applyBorder="1" applyAlignment="1">
      <alignment vertical="top" wrapText="1"/>
    </xf>
    <xf numFmtId="0" fontId="3" fillId="33" borderId="32" xfId="0" applyFont="1" applyFill="1" applyBorder="1" applyAlignment="1">
      <alignment vertical="center" wrapText="1"/>
    </xf>
    <xf numFmtId="0" fontId="3" fillId="33" borderId="11" xfId="0" applyFont="1" applyFill="1" applyBorder="1" applyAlignment="1">
      <alignment horizontal="center" vertical="center" wrapText="1"/>
    </xf>
    <xf numFmtId="0" fontId="3" fillId="0" borderId="51" xfId="0" applyFont="1"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12" fillId="34" borderId="32" xfId="53" applyFont="1" applyFill="1" applyBorder="1" applyAlignment="1" applyProtection="1">
      <alignment horizontal="center" vertical="center" wrapText="1"/>
      <protection/>
    </xf>
    <xf numFmtId="0" fontId="3" fillId="34" borderId="32" xfId="0" applyFont="1" applyFill="1" applyBorder="1" applyAlignment="1">
      <alignment wrapText="1"/>
    </xf>
    <xf numFmtId="0" fontId="3" fillId="33" borderId="32" xfId="0" applyFont="1" applyFill="1" applyBorder="1" applyAlignment="1">
      <alignment vertical="top" wrapText="1"/>
    </xf>
    <xf numFmtId="0" fontId="12" fillId="33" borderId="11" xfId="53" applyFont="1" applyFill="1" applyBorder="1" applyAlignment="1" applyProtection="1">
      <alignment horizontal="center" vertical="center" wrapText="1"/>
      <protection/>
    </xf>
    <xf numFmtId="0" fontId="0" fillId="0" borderId="0" xfId="0" applyFill="1" applyBorder="1" applyAlignment="1">
      <alignment/>
    </xf>
    <xf numFmtId="0" fontId="1" fillId="38" borderId="52" xfId="0" applyFont="1" applyFill="1" applyBorder="1" applyAlignment="1">
      <alignment horizontal="center" vertical="center"/>
    </xf>
    <xf numFmtId="0" fontId="3" fillId="0" borderId="32" xfId="0"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12" fillId="0" borderId="11" xfId="53" applyFont="1" applyFill="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3" fillId="0" borderId="10" xfId="53" applyFont="1" applyFill="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12" fillId="0" borderId="10" xfId="53" applyFont="1" applyFill="1" applyBorder="1" applyAlignment="1" applyProtection="1">
      <alignment horizontal="left" vertical="top" wrapText="1"/>
      <protection locked="0"/>
    </xf>
    <xf numFmtId="0" fontId="3" fillId="0" borderId="3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12" fillId="0" borderId="32" xfId="53" applyFont="1" applyBorder="1" applyAlignment="1" applyProtection="1">
      <alignment horizontal="left" vertical="top" wrapText="1"/>
      <protection locked="0"/>
    </xf>
    <xf numFmtId="0" fontId="12" fillId="0" borderId="32" xfId="53" applyFont="1" applyFill="1" applyBorder="1" applyAlignment="1" applyProtection="1">
      <alignment horizontal="left" vertical="top" wrapText="1"/>
      <protection locked="0"/>
    </xf>
    <xf numFmtId="0" fontId="0" fillId="0" borderId="15" xfId="0" applyFont="1" applyFill="1" applyBorder="1" applyAlignment="1" applyProtection="1">
      <alignment vertical="center" wrapText="1"/>
      <protection locked="0"/>
    </xf>
    <xf numFmtId="0" fontId="0" fillId="0" borderId="10" xfId="0" applyFill="1" applyBorder="1" applyAlignment="1" applyProtection="1">
      <alignment/>
      <protection locked="0"/>
    </xf>
    <xf numFmtId="0" fontId="0" fillId="41" borderId="10" xfId="0" applyFill="1" applyBorder="1" applyAlignment="1" applyProtection="1">
      <alignment/>
      <protection locked="0"/>
    </xf>
    <xf numFmtId="0" fontId="0" fillId="0" borderId="15" xfId="0" applyFont="1" applyBorder="1" applyAlignment="1" applyProtection="1">
      <alignment vertical="center" wrapText="1"/>
      <protection locked="0"/>
    </xf>
    <xf numFmtId="0" fontId="0" fillId="0" borderId="10" xfId="0" applyBorder="1" applyAlignment="1" applyProtection="1">
      <alignment/>
      <protection locked="0"/>
    </xf>
    <xf numFmtId="0" fontId="9" fillId="0" borderId="27" xfId="53" applyBorder="1" applyAlignment="1" applyProtection="1">
      <alignment/>
      <protection locked="0"/>
    </xf>
    <xf numFmtId="0" fontId="0" fillId="0" borderId="27" xfId="0" applyFill="1" applyBorder="1" applyAlignment="1" applyProtection="1">
      <alignment/>
      <protection locked="0"/>
    </xf>
    <xf numFmtId="0" fontId="0" fillId="0" borderId="15" xfId="0" applyFont="1" applyBorder="1" applyAlignment="1" applyProtection="1">
      <alignment/>
      <protection locked="0"/>
    </xf>
    <xf numFmtId="0" fontId="0" fillId="0" borderId="53" xfId="0" applyFont="1" applyBorder="1" applyAlignment="1" applyProtection="1">
      <alignment/>
      <protection locked="0"/>
    </xf>
    <xf numFmtId="0" fontId="0" fillId="0" borderId="12" xfId="0" applyBorder="1" applyAlignment="1" applyProtection="1">
      <alignment/>
      <protection locked="0"/>
    </xf>
    <xf numFmtId="0" fontId="0" fillId="0" borderId="54" xfId="0" applyFill="1" applyBorder="1" applyAlignment="1" applyProtection="1">
      <alignment/>
      <protection locked="0"/>
    </xf>
    <xf numFmtId="0" fontId="0" fillId="42" borderId="0" xfId="0" applyFill="1" applyAlignment="1">
      <alignment/>
    </xf>
    <xf numFmtId="9" fontId="3" fillId="37" borderId="55" xfId="0" applyNumberFormat="1" applyFont="1" applyFill="1" applyBorder="1" applyAlignment="1">
      <alignment/>
    </xf>
    <xf numFmtId="9" fontId="3" fillId="37" borderId="48" xfId="0" applyNumberFormat="1" applyFont="1" applyFill="1" applyBorder="1" applyAlignment="1">
      <alignment/>
    </xf>
    <xf numFmtId="0" fontId="9" fillId="0" borderId="27" xfId="53" applyFont="1" applyFill="1" applyBorder="1" applyAlignment="1" applyProtection="1">
      <alignment/>
      <protection locked="0"/>
    </xf>
    <xf numFmtId="0" fontId="9" fillId="0" borderId="41" xfId="53" applyFont="1" applyBorder="1" applyAlignment="1" applyProtection="1">
      <alignment/>
      <protection locked="0"/>
    </xf>
    <xf numFmtId="0" fontId="9" fillId="0" borderId="27" xfId="53" applyFont="1" applyBorder="1" applyAlignment="1" applyProtection="1">
      <alignment/>
      <protection locked="0"/>
    </xf>
    <xf numFmtId="0" fontId="1" fillId="38" borderId="55" xfId="0" applyFont="1" applyFill="1" applyBorder="1" applyAlignment="1">
      <alignment horizontal="center" vertical="center" wrapText="1"/>
    </xf>
    <xf numFmtId="1" fontId="0" fillId="42" borderId="0" xfId="0" applyNumberFormat="1" applyFill="1" applyAlignment="1">
      <alignment/>
    </xf>
    <xf numFmtId="0" fontId="3" fillId="37" borderId="52" xfId="0" applyFont="1" applyFill="1" applyBorder="1" applyAlignment="1" applyProtection="1">
      <alignment horizontal="center"/>
      <protection/>
    </xf>
    <xf numFmtId="9" fontId="3" fillId="37" borderId="52" xfId="0" applyNumberFormat="1" applyFont="1" applyFill="1" applyBorder="1" applyAlignment="1" applyProtection="1">
      <alignment horizontal="center"/>
      <protection/>
    </xf>
    <xf numFmtId="0" fontId="3" fillId="35" borderId="52" xfId="0"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protection locked="0"/>
    </xf>
    <xf numFmtId="0" fontId="3" fillId="35" borderId="30" xfId="0" applyNumberFormat="1" applyFont="1" applyFill="1" applyBorder="1" applyAlignment="1" applyProtection="1">
      <alignment horizontal="center" vertical="center" wrapText="1"/>
      <protection/>
    </xf>
    <xf numFmtId="0" fontId="3" fillId="43" borderId="0" xfId="0" applyFont="1" applyFill="1" applyBorder="1" applyAlignment="1">
      <alignment horizontal="left" vertical="top" wrapText="1"/>
    </xf>
    <xf numFmtId="0" fontId="4" fillId="33" borderId="0" xfId="0" applyFont="1" applyFill="1" applyAlignment="1">
      <alignment/>
    </xf>
    <xf numFmtId="0" fontId="4" fillId="34" borderId="0" xfId="0" applyFont="1" applyFill="1" applyAlignment="1">
      <alignment/>
    </xf>
    <xf numFmtId="0" fontId="5" fillId="0" borderId="16" xfId="0" applyFont="1" applyBorder="1" applyAlignment="1">
      <alignment horizontal="center" wrapText="1"/>
    </xf>
    <xf numFmtId="0" fontId="0" fillId="0" borderId="22" xfId="0" applyBorder="1" applyAlignment="1">
      <alignment horizontal="center" wrapText="1"/>
    </xf>
    <xf numFmtId="0" fontId="0" fillId="0" borderId="21" xfId="0" applyBorder="1" applyAlignment="1">
      <alignment horizontal="center" wrapText="1"/>
    </xf>
    <xf numFmtId="0" fontId="5" fillId="0" borderId="13" xfId="0" applyFont="1"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49" fontId="0" fillId="0" borderId="18" xfId="0" applyNumberFormat="1" applyFont="1" applyFill="1" applyBorder="1" applyAlignment="1">
      <alignment horizontal="justify" vertical="top" wrapText="1"/>
    </xf>
    <xf numFmtId="49" fontId="0" fillId="0" borderId="18" xfId="0" applyNumberFormat="1" applyBorder="1" applyAlignment="1">
      <alignment horizontal="justify" vertical="top" wrapText="1"/>
    </xf>
    <xf numFmtId="0" fontId="0" fillId="0" borderId="22" xfId="0" applyNumberFormat="1" applyBorder="1" applyAlignment="1">
      <alignment horizontal="justify" vertical="top" wrapText="1"/>
    </xf>
    <xf numFmtId="0" fontId="0" fillId="0" borderId="22" xfId="0" applyBorder="1" applyAlignment="1">
      <alignment horizontal="justify" vertical="top" wrapText="1"/>
    </xf>
    <xf numFmtId="0" fontId="0" fillId="0" borderId="18" xfId="0" applyNumberFormat="1" applyBorder="1" applyAlignment="1">
      <alignment horizontal="justify" vertical="top" wrapText="1"/>
    </xf>
    <xf numFmtId="0" fontId="0" fillId="0" borderId="18" xfId="0" applyBorder="1" applyAlignment="1">
      <alignment horizontal="justify" vertical="top" wrapText="1"/>
    </xf>
    <xf numFmtId="0" fontId="4" fillId="0" borderId="56" xfId="0" applyFont="1" applyBorder="1" applyAlignment="1">
      <alignment horizontal="left" vertical="top" wrapText="1"/>
    </xf>
    <xf numFmtId="0" fontId="0" fillId="0" borderId="20" xfId="0" applyBorder="1" applyAlignment="1">
      <alignment horizontal="left" vertical="top" wrapText="1"/>
    </xf>
    <xf numFmtId="0" fontId="5" fillId="0" borderId="13" xfId="0" applyFont="1" applyBorder="1" applyAlignment="1">
      <alignment horizontal="center" vertical="top" wrapText="1"/>
    </xf>
    <xf numFmtId="0" fontId="8" fillId="0" borderId="0" xfId="0" applyFont="1" applyBorder="1" applyAlignment="1">
      <alignment horizontal="center" vertical="top" wrapText="1"/>
    </xf>
    <xf numFmtId="0" fontId="8" fillId="0" borderId="14" xfId="0" applyFont="1" applyBorder="1" applyAlignment="1">
      <alignment horizontal="center" vertical="top" wrapText="1"/>
    </xf>
    <xf numFmtId="0" fontId="0" fillId="0" borderId="18" xfId="0" applyFont="1" applyFill="1" applyBorder="1" applyAlignment="1">
      <alignment horizontal="justify" vertical="top" wrapText="1"/>
    </xf>
    <xf numFmtId="0" fontId="4" fillId="0" borderId="57" xfId="0" applyFont="1" applyBorder="1" applyAlignment="1">
      <alignment horizontal="left" vertical="top" wrapText="1"/>
    </xf>
    <xf numFmtId="0" fontId="0" fillId="0" borderId="57" xfId="0" applyBorder="1" applyAlignment="1">
      <alignment horizontal="left" vertical="top" wrapText="1"/>
    </xf>
    <xf numFmtId="0" fontId="4" fillId="0" borderId="56" xfId="0" applyFont="1" applyBorder="1" applyAlignment="1">
      <alignment horizontal="left" vertical="top"/>
    </xf>
    <xf numFmtId="0" fontId="0" fillId="0" borderId="57" xfId="0" applyBorder="1" applyAlignment="1">
      <alignment/>
    </xf>
    <xf numFmtId="0" fontId="0" fillId="33" borderId="0" xfId="0" applyFont="1" applyFill="1" applyBorder="1" applyAlignment="1">
      <alignment horizontal="justify" vertical="top" wrapText="1"/>
    </xf>
    <xf numFmtId="0" fontId="0" fillId="0" borderId="0" xfId="0" applyBorder="1" applyAlignment="1">
      <alignment horizontal="justify" vertical="top" wrapText="1"/>
    </xf>
    <xf numFmtId="0" fontId="0" fillId="0" borderId="33" xfId="0" applyFont="1" applyFill="1" applyBorder="1" applyAlignment="1">
      <alignment horizontal="justify" vertical="top" wrapText="1"/>
    </xf>
    <xf numFmtId="0" fontId="0" fillId="0" borderId="58" xfId="0" applyBorder="1" applyAlignment="1">
      <alignment horizontal="justify" vertical="top" wrapText="1"/>
    </xf>
    <xf numFmtId="0" fontId="0" fillId="0" borderId="23" xfId="0" applyFont="1" applyBorder="1" applyAlignment="1">
      <alignment horizontal="justify" vertical="top" wrapText="1"/>
    </xf>
    <xf numFmtId="0" fontId="0" fillId="0" borderId="22" xfId="0" applyFont="1" applyBorder="1" applyAlignment="1">
      <alignment horizontal="justify" vertical="top" wrapText="1"/>
    </xf>
    <xf numFmtId="0" fontId="0" fillId="34" borderId="23" xfId="0" applyNumberFormat="1" applyFont="1" applyFill="1" applyBorder="1" applyAlignment="1">
      <alignment horizontal="justify" vertical="top" wrapText="1"/>
    </xf>
    <xf numFmtId="0" fontId="0" fillId="0" borderId="18" xfId="0" applyBorder="1" applyAlignment="1">
      <alignment horizontal="justify" vertical="top"/>
    </xf>
    <xf numFmtId="0" fontId="0" fillId="0" borderId="16" xfId="0" applyFont="1" applyBorder="1" applyAlignment="1">
      <alignment horizontal="justify" vertical="top" wrapText="1"/>
    </xf>
    <xf numFmtId="0" fontId="0" fillId="0" borderId="0" xfId="0" applyNumberFormat="1" applyBorder="1" applyAlignment="1">
      <alignment horizontal="justify" vertical="top" wrapText="1"/>
    </xf>
    <xf numFmtId="0" fontId="2" fillId="40" borderId="45" xfId="0" applyFont="1" applyFill="1" applyBorder="1" applyAlignment="1">
      <alignment horizontal="left" vertical="top" wrapText="1"/>
    </xf>
    <xf numFmtId="0" fontId="0" fillId="40" borderId="15" xfId="0" applyFill="1" applyBorder="1" applyAlignment="1">
      <alignment horizontal="left" vertical="top" wrapText="1"/>
    </xf>
    <xf numFmtId="0" fontId="0" fillId="40" borderId="53" xfId="0" applyFill="1" applyBorder="1" applyAlignment="1">
      <alignment horizontal="left" vertical="top" wrapText="1"/>
    </xf>
    <xf numFmtId="0" fontId="1" fillId="38" borderId="45" xfId="0" applyNumberFormat="1" applyFont="1" applyFill="1" applyBorder="1" applyAlignment="1">
      <alignment horizontal="center" vertical="center" wrapText="1"/>
    </xf>
    <xf numFmtId="0" fontId="7" fillId="38" borderId="59"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1" fillId="38" borderId="11" xfId="0" applyFont="1" applyFill="1" applyBorder="1" applyAlignment="1">
      <alignment horizontal="center" vertical="top" wrapText="1"/>
    </xf>
    <xf numFmtId="0" fontId="7" fillId="38" borderId="47" xfId="0" applyFont="1" applyFill="1" applyBorder="1" applyAlignment="1">
      <alignment vertical="top" wrapText="1"/>
    </xf>
    <xf numFmtId="0" fontId="1" fillId="38" borderId="46" xfId="0" applyFont="1" applyFill="1" applyBorder="1" applyAlignment="1">
      <alignment horizontal="center" vertical="center" wrapText="1"/>
    </xf>
    <xf numFmtId="0" fontId="7" fillId="38" borderId="31" xfId="0" applyFont="1" applyFill="1" applyBorder="1" applyAlignment="1">
      <alignment horizontal="center" vertical="center" wrapText="1"/>
    </xf>
    <xf numFmtId="0" fontId="7" fillId="38" borderId="60" xfId="0" applyFont="1" applyFill="1" applyBorder="1" applyAlignment="1">
      <alignment horizontal="center" vertical="center" wrapText="1"/>
    </xf>
    <xf numFmtId="0" fontId="7" fillId="38" borderId="61" xfId="0" applyFont="1" applyFill="1" applyBorder="1" applyAlignment="1">
      <alignment horizontal="center" vertical="center" wrapText="1"/>
    </xf>
    <xf numFmtId="0" fontId="2" fillId="37" borderId="53"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4" fillId="37" borderId="12" xfId="0" applyFont="1" applyFill="1" applyBorder="1" applyAlignment="1">
      <alignment wrapText="1"/>
    </xf>
    <xf numFmtId="0" fontId="4" fillId="0" borderId="0" xfId="0" applyFont="1" applyAlignment="1">
      <alignment horizontal="left" vertical="top"/>
    </xf>
    <xf numFmtId="0" fontId="0" fillId="37" borderId="12" xfId="0" applyFill="1" applyBorder="1" applyAlignment="1">
      <alignment wrapText="1"/>
    </xf>
    <xf numFmtId="0" fontId="2" fillId="37" borderId="48" xfId="0" applyFont="1" applyFill="1" applyBorder="1" applyAlignment="1">
      <alignment horizontal="center" vertical="top" wrapText="1"/>
    </xf>
    <xf numFmtId="0" fontId="0" fillId="0" borderId="48" xfId="0" applyBorder="1" applyAlignment="1">
      <alignment horizontal="center" vertical="top" wrapText="1"/>
    </xf>
    <xf numFmtId="0" fontId="3" fillId="33" borderId="11" xfId="0" applyFont="1" applyFill="1" applyBorder="1" applyAlignment="1">
      <alignment horizontal="left" vertical="top" wrapText="1"/>
    </xf>
    <xf numFmtId="0" fontId="3" fillId="33" borderId="10" xfId="0" applyFont="1" applyFill="1"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3" fillId="33" borderId="11" xfId="0" applyNumberFormat="1" applyFont="1" applyFill="1" applyBorder="1" applyAlignment="1">
      <alignment horizontal="left" vertical="top" wrapText="1"/>
    </xf>
    <xf numFmtId="0" fontId="3" fillId="33" borderId="10" xfId="0" applyNumberFormat="1" applyFont="1" applyFill="1" applyBorder="1" applyAlignment="1">
      <alignment horizontal="left" vertical="top" wrapText="1"/>
    </xf>
    <xf numFmtId="0" fontId="3" fillId="33" borderId="12" xfId="0" applyNumberFormat="1" applyFont="1" applyFill="1" applyBorder="1" applyAlignment="1">
      <alignment horizontal="left" vertical="top" wrapText="1"/>
    </xf>
    <xf numFmtId="0" fontId="2" fillId="39" borderId="11" xfId="0" applyNumberFormat="1" applyFont="1" applyFill="1" applyBorder="1" applyAlignment="1">
      <alignment horizontal="left" vertical="top" wrapText="1"/>
    </xf>
    <xf numFmtId="0" fontId="2" fillId="39" borderId="10" xfId="0" applyNumberFormat="1" applyFont="1" applyFill="1" applyBorder="1" applyAlignment="1">
      <alignment horizontal="left" vertical="top" wrapText="1"/>
    </xf>
    <xf numFmtId="0" fontId="2" fillId="39" borderId="12" xfId="0" applyNumberFormat="1" applyFont="1" applyFill="1" applyBorder="1" applyAlignment="1">
      <alignment horizontal="left" vertical="top" wrapText="1"/>
    </xf>
    <xf numFmtId="0" fontId="3" fillId="33" borderId="12" xfId="0" applyFont="1" applyFill="1" applyBorder="1" applyAlignment="1">
      <alignment horizontal="left" vertical="top" wrapText="1"/>
    </xf>
    <xf numFmtId="0" fontId="3" fillId="34" borderId="11" xfId="0" applyNumberFormat="1" applyFont="1" applyFill="1" applyBorder="1" applyAlignment="1">
      <alignment horizontal="left" vertical="top" wrapText="1"/>
    </xf>
    <xf numFmtId="0" fontId="3" fillId="34" borderId="10" xfId="0" applyNumberFormat="1" applyFont="1" applyFill="1" applyBorder="1" applyAlignment="1">
      <alignment horizontal="left" vertical="top" wrapText="1"/>
    </xf>
    <xf numFmtId="0" fontId="3" fillId="34" borderId="12" xfId="0" applyNumberFormat="1" applyFont="1" applyFill="1" applyBorder="1" applyAlignment="1">
      <alignment horizontal="left" vertical="top" wrapText="1"/>
    </xf>
    <xf numFmtId="0" fontId="3" fillId="34" borderId="32" xfId="0" applyNumberFormat="1" applyFont="1" applyFill="1" applyBorder="1" applyAlignment="1">
      <alignment horizontal="left" vertical="top" wrapText="1"/>
    </xf>
    <xf numFmtId="0" fontId="3" fillId="33" borderId="32" xfId="0" applyFont="1" applyFill="1" applyBorder="1" applyAlignment="1">
      <alignment horizontal="left" vertical="top" wrapText="1"/>
    </xf>
    <xf numFmtId="0" fontId="0" fillId="33" borderId="10" xfId="0" applyFill="1" applyBorder="1" applyAlignment="1">
      <alignment horizontal="left" vertical="top" wrapText="1"/>
    </xf>
    <xf numFmtId="0" fontId="3" fillId="34" borderId="11" xfId="0"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12" xfId="0" applyFont="1" applyFill="1" applyBorder="1" applyAlignment="1">
      <alignment horizontal="left" vertical="top" wrapText="1"/>
    </xf>
    <xf numFmtId="0" fontId="3" fillId="33" borderId="32" xfId="0" applyNumberFormat="1" applyFont="1" applyFill="1" applyBorder="1" applyAlignment="1">
      <alignment horizontal="left" vertical="top" wrapText="1"/>
    </xf>
    <xf numFmtId="0" fontId="2" fillId="37" borderId="52" xfId="0" applyFont="1" applyFill="1" applyBorder="1" applyAlignment="1">
      <alignment horizontal="center" vertical="top" wrapText="1"/>
    </xf>
    <xf numFmtId="0" fontId="0" fillId="0" borderId="52" xfId="0" applyBorder="1" applyAlignment="1">
      <alignment horizontal="center" vertical="top" wrapText="1"/>
    </xf>
    <xf numFmtId="0" fontId="1" fillId="38" borderId="30" xfId="0" applyFont="1" applyFill="1" applyBorder="1" applyAlignment="1">
      <alignment horizontal="center" vertical="center" wrapText="1"/>
    </xf>
    <xf numFmtId="0" fontId="13" fillId="38" borderId="48" xfId="0" applyFont="1" applyFill="1" applyBorder="1" applyAlignment="1">
      <alignment horizontal="center" vertical="center" wrapText="1"/>
    </xf>
    <xf numFmtId="0" fontId="1" fillId="38" borderId="29" xfId="0" applyNumberFormat="1" applyFont="1" applyFill="1" applyBorder="1" applyAlignment="1">
      <alignment horizontal="center" vertical="center" wrapText="1"/>
    </xf>
    <xf numFmtId="0" fontId="13" fillId="38" borderId="62" xfId="0" applyFont="1" applyFill="1" applyBorder="1" applyAlignment="1">
      <alignment horizontal="center" vertical="center"/>
    </xf>
    <xf numFmtId="0" fontId="0" fillId="39" borderId="10" xfId="0" applyFill="1" applyBorder="1" applyAlignment="1">
      <alignment horizontal="left" vertical="top" wrapText="1"/>
    </xf>
    <xf numFmtId="0" fontId="2" fillId="39" borderId="16" xfId="0" applyFont="1" applyFill="1" applyBorder="1" applyAlignment="1">
      <alignment horizontal="left" vertical="top" wrapText="1"/>
    </xf>
    <xf numFmtId="0" fontId="2" fillId="39" borderId="13" xfId="0" applyFont="1" applyFill="1" applyBorder="1" applyAlignment="1">
      <alignment horizontal="left" vertical="top" wrapText="1"/>
    </xf>
    <xf numFmtId="0" fontId="0" fillId="39" borderId="13" xfId="0" applyFill="1" applyBorder="1" applyAlignment="1">
      <alignment horizontal="left" vertical="top" wrapText="1"/>
    </xf>
    <xf numFmtId="0" fontId="0" fillId="39" borderId="23" xfId="0" applyFill="1" applyBorder="1" applyAlignment="1">
      <alignment horizontal="left" vertical="top" wrapText="1"/>
    </xf>
    <xf numFmtId="0" fontId="0" fillId="34" borderId="10" xfId="0" applyFill="1" applyBorder="1" applyAlignment="1">
      <alignment horizontal="left" vertical="top" wrapText="1"/>
    </xf>
    <xf numFmtId="0" fontId="3" fillId="39" borderId="13" xfId="0" applyFont="1" applyFill="1" applyBorder="1" applyAlignment="1">
      <alignment horizontal="left" vertical="top" wrapText="1"/>
    </xf>
    <xf numFmtId="0" fontId="1" fillId="38" borderId="63" xfId="0" applyNumberFormat="1" applyFont="1" applyFill="1" applyBorder="1" applyAlignment="1">
      <alignment horizontal="center" vertical="center" wrapText="1"/>
    </xf>
    <xf numFmtId="0" fontId="13" fillId="38" borderId="64" xfId="0" applyFont="1" applyFill="1" applyBorder="1" applyAlignment="1">
      <alignment horizontal="center" vertical="center"/>
    </xf>
    <xf numFmtId="0" fontId="1" fillId="38" borderId="30" xfId="0" applyNumberFormat="1" applyFont="1" applyFill="1" applyBorder="1" applyAlignment="1">
      <alignment horizontal="center" vertical="center" wrapText="1"/>
    </xf>
    <xf numFmtId="0" fontId="13" fillId="38" borderId="48" xfId="0" applyFont="1" applyFill="1" applyBorder="1" applyAlignment="1">
      <alignment horizontal="center" vertical="center"/>
    </xf>
    <xf numFmtId="0" fontId="3" fillId="37" borderId="60" xfId="0" applyNumberFormat="1" applyFont="1" applyFill="1" applyBorder="1" applyAlignment="1">
      <alignment horizontal="center" vertical="center" wrapText="1"/>
    </xf>
    <xf numFmtId="0" fontId="0" fillId="0" borderId="18" xfId="0" applyBorder="1" applyAlignment="1">
      <alignment/>
    </xf>
    <xf numFmtId="0" fontId="0" fillId="0" borderId="54" xfId="0" applyBorder="1" applyAlignment="1">
      <alignment/>
    </xf>
    <xf numFmtId="0" fontId="0" fillId="0" borderId="25" xfId="0" applyBorder="1" applyAlignment="1">
      <alignment/>
    </xf>
    <xf numFmtId="0" fontId="0" fillId="0" borderId="48" xfId="0" applyBorder="1" applyAlignment="1">
      <alignment horizontal="center" vertical="center" wrapText="1"/>
    </xf>
    <xf numFmtId="0" fontId="1" fillId="38" borderId="31" xfId="0" applyFont="1" applyFill="1" applyBorder="1" applyAlignment="1">
      <alignment horizontal="center" vertical="center" wrapText="1"/>
    </xf>
    <xf numFmtId="0" fontId="13" fillId="38" borderId="61" xfId="0" applyFont="1" applyFill="1" applyBorder="1" applyAlignment="1">
      <alignment horizontal="center" vertical="center" wrapText="1"/>
    </xf>
    <xf numFmtId="0" fontId="2" fillId="39" borderId="30" xfId="0" applyFont="1" applyFill="1" applyBorder="1" applyAlignment="1">
      <alignment horizontal="left" vertical="top" wrapText="1"/>
    </xf>
    <xf numFmtId="0" fontId="2" fillId="39" borderId="65" xfId="0" applyFont="1" applyFill="1" applyBorder="1" applyAlignment="1">
      <alignment horizontal="left" vertical="top" wrapText="1"/>
    </xf>
    <xf numFmtId="0" fontId="2" fillId="39" borderId="48" xfId="0" applyFont="1" applyFill="1" applyBorder="1" applyAlignment="1">
      <alignment horizontal="left" vertical="top" wrapText="1"/>
    </xf>
    <xf numFmtId="0" fontId="3" fillId="33" borderId="11" xfId="0" applyFont="1" applyFill="1" applyBorder="1" applyAlignment="1">
      <alignment horizontal="left" vertical="top" wrapText="1" readingOrder="1"/>
    </xf>
    <xf numFmtId="0" fontId="3" fillId="33" borderId="10" xfId="0" applyFont="1" applyFill="1" applyBorder="1" applyAlignment="1">
      <alignment horizontal="left" vertical="top" wrapText="1" readingOrder="1"/>
    </xf>
    <xf numFmtId="0" fontId="3" fillId="33" borderId="12" xfId="0" applyFont="1" applyFill="1" applyBorder="1" applyAlignment="1">
      <alignment horizontal="left" vertical="top" wrapText="1" readingOrder="1"/>
    </xf>
    <xf numFmtId="0" fontId="2" fillId="39" borderId="32" xfId="0" applyFont="1" applyFill="1" applyBorder="1" applyAlignment="1">
      <alignment horizontal="left" vertical="top" wrapText="1"/>
    </xf>
    <xf numFmtId="0" fontId="2" fillId="39" borderId="10" xfId="0" applyFont="1" applyFill="1" applyBorder="1" applyAlignment="1">
      <alignment horizontal="left" vertical="top" wrapText="1"/>
    </xf>
    <xf numFmtId="0" fontId="3" fillId="33" borderId="32" xfId="0" applyFont="1" applyFill="1" applyBorder="1" applyAlignment="1">
      <alignment horizontal="left" vertical="top" wrapText="1" readingOrder="1"/>
    </xf>
    <xf numFmtId="0" fontId="3" fillId="34" borderId="32" xfId="0" applyFont="1" applyFill="1" applyBorder="1" applyAlignment="1">
      <alignment horizontal="left" vertical="top" wrapText="1"/>
    </xf>
    <xf numFmtId="0" fontId="2" fillId="39" borderId="32" xfId="0" applyNumberFormat="1" applyFont="1" applyFill="1" applyBorder="1" applyAlignment="1">
      <alignment horizontal="left" vertical="top" wrapText="1"/>
    </xf>
    <xf numFmtId="0" fontId="2" fillId="39" borderId="11" xfId="0" applyFont="1" applyFill="1" applyBorder="1" applyAlignment="1">
      <alignment horizontal="left" vertical="top" wrapText="1"/>
    </xf>
    <xf numFmtId="0" fontId="3" fillId="33" borderId="11"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2" xfId="0" applyFont="1" applyFill="1" applyBorder="1" applyAlignment="1">
      <alignment horizontal="left" vertical="top" wrapText="1"/>
    </xf>
    <xf numFmtId="0" fontId="3" fillId="37" borderId="66" xfId="0" applyNumberFormat="1" applyFont="1" applyFill="1" applyBorder="1" applyAlignment="1">
      <alignment horizontal="center" vertical="center" wrapText="1"/>
    </xf>
    <xf numFmtId="0" fontId="0" fillId="0" borderId="58" xfId="0" applyBorder="1" applyAlignment="1">
      <alignment/>
    </xf>
    <xf numFmtId="0" fontId="0" fillId="0" borderId="34" xfId="0" applyBorder="1" applyAlignment="1">
      <alignment/>
    </xf>
    <xf numFmtId="0" fontId="4" fillId="0" borderId="48"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1" fillId="38" borderId="0" xfId="0" applyFont="1" applyFill="1" applyBorder="1" applyAlignment="1">
      <alignment horizontal="center" vertical="center" wrapText="1"/>
    </xf>
    <xf numFmtId="0" fontId="13" fillId="38" borderId="0" xfId="0" applyFont="1" applyFill="1" applyBorder="1" applyAlignment="1">
      <alignment horizontal="center" vertical="center" wrapText="1"/>
    </xf>
    <xf numFmtId="0" fontId="3" fillId="0" borderId="10" xfId="0" applyNumberFormat="1" applyFont="1" applyFill="1" applyBorder="1" applyAlignment="1">
      <alignment horizontal="left" vertical="top" wrapText="1"/>
    </xf>
    <xf numFmtId="0" fontId="1" fillId="38" borderId="65" xfId="0" applyFont="1" applyFill="1" applyBorder="1" applyAlignment="1">
      <alignment horizontal="center" vertical="center" wrapText="1"/>
    </xf>
    <xf numFmtId="0" fontId="13" fillId="38" borderId="65" xfId="0" applyFont="1" applyFill="1" applyBorder="1" applyAlignment="1">
      <alignment horizontal="center" vertical="center" wrapText="1"/>
    </xf>
    <xf numFmtId="0" fontId="1" fillId="38" borderId="67" xfId="0" applyFont="1" applyFill="1" applyBorder="1" applyAlignment="1">
      <alignment horizontal="center" vertical="center" wrapText="1"/>
    </xf>
    <xf numFmtId="0" fontId="13" fillId="38" borderId="67" xfId="0" applyFont="1" applyFill="1" applyBorder="1" applyAlignment="1">
      <alignment horizontal="center" vertical="center" wrapText="1"/>
    </xf>
    <xf numFmtId="0" fontId="1" fillId="38" borderId="68" xfId="0" applyFont="1" applyFill="1" applyBorder="1" applyAlignment="1">
      <alignment horizontal="center" vertical="center" wrapText="1"/>
    </xf>
    <xf numFmtId="0" fontId="13" fillId="38" borderId="6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bgColor indexed="11"/>
        </patternFill>
      </fill>
    </dxf>
    <dxf>
      <fill>
        <patternFill>
          <bgColor indexed="13"/>
        </patternFill>
      </fill>
    </dxf>
    <dxf>
      <fill>
        <patternFill>
          <bgColor indexed="10"/>
        </patternFill>
      </fill>
    </dxf>
    <dxf>
      <fill>
        <patternFill>
          <bgColor indexed="34"/>
        </patternFill>
      </fill>
    </dxf>
    <dxf>
      <fill>
        <patternFill>
          <bgColor indexed="10"/>
        </patternFill>
      </fill>
    </dxf>
    <dxf>
      <font>
        <b val="0"/>
        <i val="0"/>
        <strike val="0"/>
      </font>
      <fill>
        <patternFill>
          <bgColor indexed="11"/>
        </patternFill>
      </fill>
    </dxf>
    <dxf>
      <fill>
        <patternFill>
          <bgColor indexed="11"/>
        </patternFill>
      </fill>
    </dxf>
    <dxf>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42"/>
  <sheetViews>
    <sheetView tabSelected="1" zoomScale="85" zoomScaleNormal="85" zoomScalePageLayoutView="0" workbookViewId="0" topLeftCell="A1">
      <selection activeCell="D48" sqref="D48"/>
    </sheetView>
  </sheetViews>
  <sheetFormatPr defaultColWidth="9.140625" defaultRowHeight="12.75"/>
  <cols>
    <col min="1" max="1" width="1.7109375" style="0" customWidth="1"/>
    <col min="2" max="2" width="27.7109375" style="0" customWidth="1"/>
    <col min="3" max="3" width="34.7109375" style="0" customWidth="1"/>
    <col min="4" max="4" width="42.7109375" style="0" customWidth="1"/>
    <col min="5" max="5" width="14.7109375" style="0" customWidth="1"/>
    <col min="6" max="6" width="23.7109375" style="0" customWidth="1"/>
    <col min="7" max="7" width="1.7109375" style="0" customWidth="1"/>
  </cols>
  <sheetData>
    <row r="1" spans="1:7" ht="15.75">
      <c r="A1" s="35"/>
      <c r="B1" s="240"/>
      <c r="C1" s="241"/>
      <c r="D1" s="241"/>
      <c r="E1" s="241"/>
      <c r="F1" s="241"/>
      <c r="G1" s="242"/>
    </row>
    <row r="2" spans="1:7" ht="13.5" customHeight="1">
      <c r="A2" s="17"/>
      <c r="B2" s="243" t="s">
        <v>376</v>
      </c>
      <c r="C2" s="244"/>
      <c r="D2" s="244"/>
      <c r="E2" s="244"/>
      <c r="F2" s="244"/>
      <c r="G2" s="245"/>
    </row>
    <row r="3" spans="1:7" ht="13.5" customHeight="1">
      <c r="A3" s="17"/>
      <c r="B3" s="254" t="s">
        <v>377</v>
      </c>
      <c r="C3" s="255"/>
      <c r="D3" s="255"/>
      <c r="E3" s="255"/>
      <c r="F3" s="255"/>
      <c r="G3" s="256"/>
    </row>
    <row r="4" spans="1:7" ht="12.75">
      <c r="A4" s="17"/>
      <c r="B4" s="30" t="s">
        <v>339</v>
      </c>
      <c r="C4" s="29">
        <f>D30</f>
        <v>0</v>
      </c>
      <c r="D4" s="9"/>
      <c r="E4" s="27"/>
      <c r="F4" s="27"/>
      <c r="G4" s="31"/>
    </row>
    <row r="5" spans="1:7" ht="12.75">
      <c r="A5" s="17"/>
      <c r="B5" s="17"/>
      <c r="C5" s="9"/>
      <c r="D5" s="9"/>
      <c r="E5" s="9"/>
      <c r="F5" s="9"/>
      <c r="G5" s="21"/>
    </row>
    <row r="6" spans="1:7" ht="15" customHeight="1" thickBot="1">
      <c r="A6" s="17"/>
      <c r="B6" s="32" t="s">
        <v>51</v>
      </c>
      <c r="C6" s="34"/>
      <c r="D6" s="34"/>
      <c r="E6" s="34"/>
      <c r="F6" s="34"/>
      <c r="G6" s="49"/>
    </row>
    <row r="7" spans="1:7" ht="55.5" customHeight="1">
      <c r="A7" s="9"/>
      <c r="B7" s="270" t="s">
        <v>75</v>
      </c>
      <c r="C7" s="249"/>
      <c r="D7" s="249"/>
      <c r="E7" s="249"/>
      <c r="F7" s="249"/>
      <c r="G7" s="52"/>
    </row>
    <row r="8" spans="1:7" ht="15" customHeight="1" thickBot="1">
      <c r="A8" s="9"/>
      <c r="B8" s="68"/>
      <c r="C8" s="67"/>
      <c r="D8" s="67"/>
      <c r="E8" s="67"/>
      <c r="F8" s="67"/>
      <c r="G8" s="36"/>
    </row>
    <row r="9" spans="1:7" ht="105.75" customHeight="1">
      <c r="A9" s="17"/>
      <c r="B9" s="258" t="s">
        <v>337</v>
      </c>
      <c r="C9" s="263" t="s">
        <v>67</v>
      </c>
      <c r="D9" s="263"/>
      <c r="E9" s="263"/>
      <c r="F9" s="263"/>
      <c r="G9" s="22"/>
    </row>
    <row r="10" spans="1:7" ht="69" customHeight="1">
      <c r="A10" s="17"/>
      <c r="B10" s="258"/>
      <c r="C10" s="271" t="s">
        <v>68</v>
      </c>
      <c r="D10" s="263"/>
      <c r="E10" s="263"/>
      <c r="F10" s="263"/>
      <c r="G10" s="22"/>
    </row>
    <row r="11" spans="1:7" ht="30" customHeight="1" thickBot="1">
      <c r="A11" s="9"/>
      <c r="B11" s="259"/>
      <c r="C11" s="271" t="s">
        <v>435</v>
      </c>
      <c r="D11" s="263"/>
      <c r="E11" s="263"/>
      <c r="F11" s="263"/>
      <c r="G11" s="22"/>
    </row>
    <row r="12" spans="1:7" ht="117.75" customHeight="1">
      <c r="A12" s="9"/>
      <c r="B12" s="252" t="s">
        <v>507</v>
      </c>
      <c r="C12" s="248" t="s">
        <v>508</v>
      </c>
      <c r="D12" s="249"/>
      <c r="E12" s="249"/>
      <c r="F12" s="249"/>
      <c r="G12" s="42"/>
    </row>
    <row r="13" spans="1:7" ht="45.75" customHeight="1" thickBot="1">
      <c r="A13" s="9"/>
      <c r="B13" s="253"/>
      <c r="C13" s="250" t="s">
        <v>69</v>
      </c>
      <c r="D13" s="251"/>
      <c r="E13" s="251"/>
      <c r="F13" s="251"/>
      <c r="G13" s="37"/>
    </row>
    <row r="14" spans="1:7" ht="41.25" customHeight="1">
      <c r="A14" s="17"/>
      <c r="B14" s="260" t="s">
        <v>336</v>
      </c>
      <c r="C14" s="267" t="s">
        <v>375</v>
      </c>
      <c r="D14" s="249"/>
      <c r="E14" s="249"/>
      <c r="F14" s="249"/>
      <c r="G14" s="42"/>
    </row>
    <row r="15" spans="1:7" ht="15" customHeight="1">
      <c r="A15" s="17"/>
      <c r="B15" s="261"/>
      <c r="C15" s="262" t="s">
        <v>386</v>
      </c>
      <c r="D15" s="263"/>
      <c r="E15" s="263"/>
      <c r="F15" s="263"/>
      <c r="G15" s="50"/>
    </row>
    <row r="16" spans="1:7" ht="15" customHeight="1" thickBot="1">
      <c r="A16" s="17"/>
      <c r="B16" s="261"/>
      <c r="C16" s="268" t="s">
        <v>383</v>
      </c>
      <c r="D16" s="251"/>
      <c r="E16" s="251"/>
      <c r="F16" s="251"/>
      <c r="G16" s="51"/>
    </row>
    <row r="17" spans="1:7" ht="41.25" customHeight="1" thickBot="1">
      <c r="A17" s="9"/>
      <c r="B17" s="96" t="s">
        <v>108</v>
      </c>
      <c r="C17" s="264" t="s">
        <v>109</v>
      </c>
      <c r="D17" s="265"/>
      <c r="E17" s="265"/>
      <c r="F17" s="265"/>
      <c r="G17" s="97"/>
    </row>
    <row r="18" spans="1:7" ht="12.75">
      <c r="A18" s="17"/>
      <c r="B18" s="18"/>
      <c r="C18" s="19"/>
      <c r="D18" s="19"/>
      <c r="E18" s="19"/>
      <c r="F18" s="19"/>
      <c r="G18" s="22"/>
    </row>
    <row r="19" spans="1:7" ht="15" customHeight="1" thickBot="1">
      <c r="A19" s="17"/>
      <c r="B19" s="45" t="s">
        <v>50</v>
      </c>
      <c r="C19" s="39"/>
      <c r="D19" s="39"/>
      <c r="E19" s="39"/>
      <c r="F19" s="39"/>
      <c r="G19" s="48"/>
    </row>
    <row r="20" spans="1:7" ht="15" customHeight="1" thickBot="1">
      <c r="A20" s="17"/>
      <c r="B20" s="40" t="s">
        <v>70</v>
      </c>
      <c r="C20" s="257" t="s">
        <v>379</v>
      </c>
      <c r="D20" s="269"/>
      <c r="E20" s="269"/>
      <c r="F20" s="269"/>
      <c r="G20" s="38"/>
    </row>
    <row r="21" spans="1:7" ht="15" customHeight="1" thickBot="1">
      <c r="A21" s="17"/>
      <c r="B21" s="41" t="s">
        <v>71</v>
      </c>
      <c r="C21" s="257" t="s">
        <v>380</v>
      </c>
      <c r="D21" s="251"/>
      <c r="E21" s="251"/>
      <c r="F21" s="251"/>
      <c r="G21" s="37"/>
    </row>
    <row r="22" spans="1:7" ht="30" customHeight="1" thickBot="1">
      <c r="A22" s="17"/>
      <c r="B22" s="41" t="s">
        <v>72</v>
      </c>
      <c r="C22" s="257" t="s">
        <v>382</v>
      </c>
      <c r="D22" s="251"/>
      <c r="E22" s="251"/>
      <c r="F22" s="251"/>
      <c r="G22" s="37"/>
    </row>
    <row r="23" spans="1:7" ht="30" customHeight="1" thickBot="1">
      <c r="A23" s="17"/>
      <c r="B23" s="41" t="s">
        <v>381</v>
      </c>
      <c r="C23" s="246" t="s">
        <v>341</v>
      </c>
      <c r="D23" s="247"/>
      <c r="E23" s="247"/>
      <c r="F23" s="247"/>
      <c r="G23" s="37"/>
    </row>
    <row r="24" spans="1:7" ht="12.75">
      <c r="A24" s="17"/>
      <c r="B24" s="18"/>
      <c r="C24" s="19"/>
      <c r="D24" s="19"/>
      <c r="E24" s="19"/>
      <c r="F24" s="19"/>
      <c r="G24" s="22"/>
    </row>
    <row r="25" spans="1:7" ht="15" customHeight="1" thickBot="1">
      <c r="A25" s="17"/>
      <c r="B25" s="46" t="s">
        <v>335</v>
      </c>
      <c r="C25" s="33"/>
      <c r="D25" s="33"/>
      <c r="E25" s="33"/>
      <c r="F25" s="33"/>
      <c r="G25" s="47"/>
    </row>
    <row r="26" spans="1:7" ht="29.25" customHeight="1">
      <c r="A26" s="17"/>
      <c r="B26" s="270" t="s">
        <v>74</v>
      </c>
      <c r="C26" s="249"/>
      <c r="D26" s="249"/>
      <c r="E26" s="249"/>
      <c r="F26" s="249"/>
      <c r="G26" s="42"/>
    </row>
    <row r="27" spans="1:7" ht="42" customHeight="1" thickBot="1">
      <c r="A27" s="17"/>
      <c r="B27" s="266" t="s">
        <v>73</v>
      </c>
      <c r="C27" s="251"/>
      <c r="D27" s="251"/>
      <c r="E27" s="251"/>
      <c r="F27" s="251"/>
      <c r="G27" s="36"/>
    </row>
    <row r="28" spans="1:7" ht="12.75" customHeight="1">
      <c r="A28" s="17"/>
      <c r="B28" s="43"/>
      <c r="C28" s="44"/>
      <c r="D28" s="44"/>
      <c r="E28" s="44"/>
      <c r="F28" s="58"/>
      <c r="G28" s="42"/>
    </row>
    <row r="29" spans="1:7" ht="12.75">
      <c r="A29" s="17"/>
      <c r="B29" s="23" t="s">
        <v>387</v>
      </c>
      <c r="C29" s="20" t="s">
        <v>142</v>
      </c>
      <c r="D29" s="20" t="s">
        <v>143</v>
      </c>
      <c r="E29" s="20" t="s">
        <v>145</v>
      </c>
      <c r="F29" s="57" t="s">
        <v>144</v>
      </c>
      <c r="G29" s="54"/>
    </row>
    <row r="30" spans="1:7" ht="12.75">
      <c r="A30" s="17"/>
      <c r="B30" s="213"/>
      <c r="C30" s="214"/>
      <c r="D30" s="215"/>
      <c r="E30" s="214"/>
      <c r="F30" s="227"/>
      <c r="G30" s="56"/>
    </row>
    <row r="31" spans="1:7" ht="12.75">
      <c r="A31" s="17"/>
      <c r="B31" s="216"/>
      <c r="C31" s="217"/>
      <c r="D31" s="217"/>
      <c r="E31" s="217"/>
      <c r="F31" s="228"/>
      <c r="G31" s="53"/>
    </row>
    <row r="32" spans="1:7" ht="12.75">
      <c r="A32" s="17"/>
      <c r="B32" s="216"/>
      <c r="C32" s="217"/>
      <c r="D32" s="217"/>
      <c r="E32" s="217"/>
      <c r="F32" s="229"/>
      <c r="G32" s="53"/>
    </row>
    <row r="33" spans="1:7" ht="12.75">
      <c r="A33" s="17"/>
      <c r="B33" s="216"/>
      <c r="C33" s="217"/>
      <c r="D33" s="217"/>
      <c r="E33" s="217"/>
      <c r="F33" s="229"/>
      <c r="G33" s="53"/>
    </row>
    <row r="34" spans="1:7" ht="12.75">
      <c r="A34" s="17"/>
      <c r="B34" s="216"/>
      <c r="C34" s="217"/>
      <c r="D34" s="217"/>
      <c r="E34" s="217"/>
      <c r="F34" s="228"/>
      <c r="G34" s="53"/>
    </row>
    <row r="35" spans="1:7" ht="12.75">
      <c r="A35" s="17"/>
      <c r="B35" s="216"/>
      <c r="C35" s="217"/>
      <c r="D35" s="217"/>
      <c r="E35" s="217"/>
      <c r="F35" s="218"/>
      <c r="G35" s="53"/>
    </row>
    <row r="36" spans="1:7" ht="12.75">
      <c r="A36" s="17"/>
      <c r="B36" s="216"/>
      <c r="C36" s="217"/>
      <c r="D36" s="217"/>
      <c r="E36" s="217"/>
      <c r="F36" s="219"/>
      <c r="G36" s="54"/>
    </row>
    <row r="37" spans="1:7" ht="12.75">
      <c r="A37" s="17"/>
      <c r="B37" s="216"/>
      <c r="C37" s="217"/>
      <c r="D37" s="217"/>
      <c r="E37" s="217"/>
      <c r="F37" s="219"/>
      <c r="G37" s="54"/>
    </row>
    <row r="38" spans="1:7" ht="12.75">
      <c r="A38" s="17"/>
      <c r="B38" s="220"/>
      <c r="C38" s="217"/>
      <c r="D38" s="217"/>
      <c r="E38" s="217"/>
      <c r="F38" s="219"/>
      <c r="G38" s="54"/>
    </row>
    <row r="39" spans="1:7" ht="13.5" thickBot="1">
      <c r="A39" s="9"/>
      <c r="B39" s="221"/>
      <c r="C39" s="222"/>
      <c r="D39" s="222"/>
      <c r="E39" s="222"/>
      <c r="F39" s="223"/>
      <c r="G39" s="55"/>
    </row>
    <row r="40" spans="2:7" ht="12.75">
      <c r="B40" s="28"/>
      <c r="C40" s="9"/>
      <c r="D40" s="9"/>
      <c r="E40" s="9"/>
      <c r="F40" s="9"/>
      <c r="G40" s="9"/>
    </row>
    <row r="42" ht="12.75">
      <c r="B42" t="s">
        <v>549</v>
      </c>
    </row>
  </sheetData>
  <sheetProtection/>
  <mergeCells count="22">
    <mergeCell ref="B7:F7"/>
    <mergeCell ref="C9:F9"/>
    <mergeCell ref="C10:F10"/>
    <mergeCell ref="C11:F11"/>
    <mergeCell ref="C15:F15"/>
    <mergeCell ref="C17:F17"/>
    <mergeCell ref="B27:F27"/>
    <mergeCell ref="C14:F14"/>
    <mergeCell ref="C16:F16"/>
    <mergeCell ref="C20:F20"/>
    <mergeCell ref="C21:F21"/>
    <mergeCell ref="B26:F26"/>
    <mergeCell ref="B1:G1"/>
    <mergeCell ref="B2:G2"/>
    <mergeCell ref="C23:F23"/>
    <mergeCell ref="C12:F12"/>
    <mergeCell ref="C13:F13"/>
    <mergeCell ref="B12:B13"/>
    <mergeCell ref="B3:G3"/>
    <mergeCell ref="C22:F22"/>
    <mergeCell ref="B9:B11"/>
    <mergeCell ref="B14:B16"/>
  </mergeCells>
  <printOptions/>
  <pageMargins left="0.75" right="0.71" top="1" bottom="1" header="0.5" footer="0.5"/>
  <pageSetup fitToHeight="1" fitToWidth="1" horizontalDpi="600" verticalDpi="600" orientation="portrait" scale="63" r:id="rId1"/>
  <headerFooter alignWithMargins="0">
    <oddHeader>&amp;C&amp;"Arial,Bold"&amp;12CONFIDENTIAL INFORMATION&amp;"Arial,Regular"&amp;10
The information in this report should be protected from inadvertent disclosure.</oddHeader>
    <oddFooter>&amp;C&amp;"Arial,Bold"&amp;12CONFIDENTIAL INFORMATION
&amp;"Arial,Regular"&amp;10The information in this report should be protected from inadvertent disclosure.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30"/>
  <sheetViews>
    <sheetView zoomScalePageLayoutView="0" workbookViewId="0" topLeftCell="A1">
      <selection activeCell="A2" sqref="A2:G2"/>
    </sheetView>
  </sheetViews>
  <sheetFormatPr defaultColWidth="9.140625" defaultRowHeight="12.75"/>
  <cols>
    <col min="1" max="1" width="21.57421875" style="0" customWidth="1"/>
    <col min="2" max="2" width="15.57421875" style="0" customWidth="1"/>
    <col min="3" max="3" width="46.140625" style="0" customWidth="1"/>
    <col min="4" max="4" width="11.28125" style="0" customWidth="1"/>
    <col min="5" max="5" width="16.7109375" style="0" customWidth="1"/>
    <col min="6" max="6" width="11.28125" style="0" customWidth="1"/>
    <col min="7" max="7" width="16.7109375" style="0" customWidth="1"/>
  </cols>
  <sheetData>
    <row r="2" spans="1:7" ht="15.75" customHeight="1">
      <c r="A2" s="277" t="s">
        <v>378</v>
      </c>
      <c r="B2" s="277"/>
      <c r="C2" s="278"/>
      <c r="D2" s="278"/>
      <c r="E2" s="278"/>
      <c r="F2" s="278"/>
      <c r="G2" s="278"/>
    </row>
    <row r="3" spans="1:7" ht="18.75" customHeight="1">
      <c r="A3" s="277" t="s">
        <v>338</v>
      </c>
      <c r="B3" s="277"/>
      <c r="C3" s="278"/>
      <c r="D3" s="278"/>
      <c r="E3" s="278"/>
      <c r="F3" s="278"/>
      <c r="G3" s="278"/>
    </row>
    <row r="5" spans="1:2" ht="12.75">
      <c r="A5" s="16" t="s">
        <v>340</v>
      </c>
      <c r="B5" s="24">
        <f>Intoduction!D30</f>
        <v>0</v>
      </c>
    </row>
    <row r="6" ht="13.5" thickBot="1"/>
    <row r="7" spans="1:7" ht="12.75">
      <c r="A7" s="275" t="s">
        <v>351</v>
      </c>
      <c r="B7" s="281" t="s">
        <v>434</v>
      </c>
      <c r="C7" s="282"/>
      <c r="D7" s="279"/>
      <c r="E7" s="279"/>
      <c r="F7" s="279"/>
      <c r="G7" s="280"/>
    </row>
    <row r="8" spans="1:7" ht="23.25" thickBot="1">
      <c r="A8" s="276"/>
      <c r="B8" s="283"/>
      <c r="C8" s="284"/>
      <c r="D8" s="101" t="s">
        <v>439</v>
      </c>
      <c r="E8" s="102" t="s">
        <v>523</v>
      </c>
      <c r="F8" s="101" t="s">
        <v>440</v>
      </c>
      <c r="G8" s="102" t="s">
        <v>441</v>
      </c>
    </row>
    <row r="9" spans="1:10" ht="12.75">
      <c r="A9" s="272" t="s">
        <v>350</v>
      </c>
      <c r="B9" s="111" t="s">
        <v>416</v>
      </c>
      <c r="C9" s="112" t="s">
        <v>419</v>
      </c>
      <c r="D9" s="123">
        <f>Assessment!J8</f>
        <v>0</v>
      </c>
      <c r="E9" s="100" t="str">
        <f>IF(D9=100%,"Compliant",IF(AND(1%&lt;D9,D9&lt;100%),"Partial",IF(AND(Assessment!K8="Not Applicable"),"Not Applicable","Non-Compliant")))</f>
        <v>Non-Compliant</v>
      </c>
      <c r="F9" s="126">
        <f>PPD!F17</f>
        <v>0</v>
      </c>
      <c r="G9" s="104" t="str">
        <f>IF(F9=100%,"Compliant",IF(AND(1%&lt;F9,F9&lt;100%),"Partial",IF(AND(PPD!G17="Not Applicable"),"Not Applicable","Non-Compliant")))</f>
        <v>Non-Compliant</v>
      </c>
      <c r="I9" s="9"/>
      <c r="J9" s="9"/>
    </row>
    <row r="10" spans="1:10" ht="12.75">
      <c r="A10" s="273"/>
      <c r="B10" s="113" t="s">
        <v>417</v>
      </c>
      <c r="C10" s="114" t="s">
        <v>348</v>
      </c>
      <c r="D10" s="124">
        <f>Assessment!J10</f>
        <v>0</v>
      </c>
      <c r="E10" s="98" t="str">
        <f>IF(D10=100%,"Compliant",IF(AND(1%&lt;D10,D10&lt;100%),"Partial",IF(AND(Assessment!K10="Not Applicable"),"Not Applicable","Non-Compliant")))</f>
        <v>Non-Compliant</v>
      </c>
      <c r="F10" s="124">
        <f>PPD!F21</f>
        <v>0</v>
      </c>
      <c r="G10" s="105" t="str">
        <f>IF(F10=100%,"Compliant",IF(AND(1%&lt;F10,F10&lt;100%),"Partial",IF(AND(PPD!G21="Not Applicable"),"Not Applicable","Non-Compliant")))</f>
        <v>Non-Compliant</v>
      </c>
      <c r="I10" s="9"/>
      <c r="J10" s="9"/>
    </row>
    <row r="11" spans="1:10" ht="12.75">
      <c r="A11" s="273"/>
      <c r="B11" s="115" t="s">
        <v>418</v>
      </c>
      <c r="C11" s="116" t="s">
        <v>255</v>
      </c>
      <c r="D11" s="124">
        <f>Assessment!J18</f>
        <v>0</v>
      </c>
      <c r="E11" s="98" t="str">
        <f>IF(D11=100%,"Compliant",IF(AND(1%&lt;D11,D11&lt;100%),"Partial",IF(AND(Assessment!K18="Not Applicable"),"Not Applicable","Non-Compliant")))</f>
        <v>Non-Compliant</v>
      </c>
      <c r="F11" s="124">
        <f>PPD!F31</f>
        <v>0</v>
      </c>
      <c r="G11" s="105" t="str">
        <f>IF(F11=100%,"Compliant",IF(AND(1%&lt;F11,F11&lt;100%),"Partial",IF(AND(PPD!G31="Not Applicable"),"Not Applicable","Non-Compliant")))</f>
        <v>Non-Compliant</v>
      </c>
      <c r="I11" s="10"/>
      <c r="J11" s="10"/>
    </row>
    <row r="12" spans="1:10" ht="12.75">
      <c r="A12" s="273"/>
      <c r="B12" s="113" t="s">
        <v>420</v>
      </c>
      <c r="C12" s="117" t="s">
        <v>497</v>
      </c>
      <c r="D12" s="124">
        <f>Assessment!J24</f>
        <v>0</v>
      </c>
      <c r="E12" s="98" t="str">
        <f>IF(D12=100%,"Compliant",IF(AND(1%&lt;D12,D12&lt;100%),"Partial",IF(AND(Assessment!K24="Not Applicable"),"Not Applicable","Non-Compliant")))</f>
        <v>Non-Compliant</v>
      </c>
      <c r="F12" s="124">
        <f>PPD!F50</f>
        <v>0</v>
      </c>
      <c r="G12" s="105" t="str">
        <f>IF(F12=100%,"Compliant",IF(AND(1%&lt;F12,F12&lt;100%),"Partial",IF(AND(PPD!G50="Not Applicable"),"Not Applicable","Non-Compliant")))</f>
        <v>Non-Compliant</v>
      </c>
      <c r="I12" s="9"/>
      <c r="J12" s="9"/>
    </row>
    <row r="13" spans="1:7" ht="12.75">
      <c r="A13" s="273"/>
      <c r="B13" s="115" t="s">
        <v>421</v>
      </c>
      <c r="C13" s="116" t="s">
        <v>30</v>
      </c>
      <c r="D13" s="124">
        <f>Assessment!J37</f>
        <v>0</v>
      </c>
      <c r="E13" s="98" t="str">
        <f>IF(D13=100%,"Compliant",IF(AND(1%&lt;D13,D13&lt;100%),"Partial",IF(AND(Assessment!K37="Not Applicable"),"Not Applicable","Non-Compliant")))</f>
        <v>Non-Compliant</v>
      </c>
      <c r="F13" s="124">
        <f>PPD!F63</f>
        <v>0</v>
      </c>
      <c r="G13" s="105" t="str">
        <f>IF(F13=100%,"Compliant",IF(AND(1%&lt;F13,F13&lt;100%),"Partial",IF(AND(PPD!G63="Not Applicable"),"Not Applicable","Non-Compliant")))</f>
        <v>Non-Compliant</v>
      </c>
    </row>
    <row r="14" spans="1:7" ht="12.75">
      <c r="A14" s="273"/>
      <c r="B14" s="113" t="s">
        <v>357</v>
      </c>
      <c r="C14" s="117" t="s">
        <v>458</v>
      </c>
      <c r="D14" s="124">
        <f>Assessment!J42</f>
        <v>0</v>
      </c>
      <c r="E14" s="98" t="str">
        <f>IF(D14=100%,"Compliant",IF(AND(1%&lt;D14,D14&lt;100%),"Partial",IF(AND(Assessment!K42="Not Applicable"),"Not Applicable","Non-Compliant")))</f>
        <v>Non-Compliant</v>
      </c>
      <c r="F14" s="124">
        <f>PPD!F70</f>
        <v>0</v>
      </c>
      <c r="G14" s="105" t="str">
        <f>IF(F14=100%,"Compliant",IF(AND(1%&lt;F14,F14&lt;100%),"Partial",IF(AND(PPD!G70="Not Applicable"),"Not Applicable","Non-Compliant")))</f>
        <v>Non-Compliant</v>
      </c>
    </row>
    <row r="15" spans="1:7" ht="12.75">
      <c r="A15" s="273"/>
      <c r="B15" s="115" t="s">
        <v>358</v>
      </c>
      <c r="C15" s="116" t="s">
        <v>402</v>
      </c>
      <c r="D15" s="124">
        <f>Assessment!J55</f>
        <v>0</v>
      </c>
      <c r="E15" s="98" t="str">
        <f>IF(D15=100%,"Compliant",IF(AND(1%&lt;D15,D15&lt;100%),"Partial",IF(AND(Assessment!K55="Not Applicable"),"Not Applicable","Non-Compliant")))</f>
        <v>Non-Compliant</v>
      </c>
      <c r="F15" s="124">
        <f>PPD!F86</f>
        <v>0</v>
      </c>
      <c r="G15" s="105" t="str">
        <f>IF(F15=100%,"Compliant",IF(AND(1%&lt;F15,F15&lt;100%),"Partial",IF(AND(PPD!G86="Not Applicable"),"Not Applicable","Non-Compliant")))</f>
        <v>Non-Compliant</v>
      </c>
    </row>
    <row r="16" spans="1:7" ht="12.75">
      <c r="A16" s="273"/>
      <c r="B16" s="115" t="s">
        <v>359</v>
      </c>
      <c r="C16" s="116" t="s">
        <v>80</v>
      </c>
      <c r="D16" s="124">
        <f>Assessment!J58</f>
        <v>0</v>
      </c>
      <c r="E16" s="98" t="str">
        <f>IF(D16=100%,"Compliant",IF(AND(1%&lt;D16,D16&lt;100%),"Partial",IF(AND(Assessment!K58="Not Applicable"),"Not Applicable","Non-Compliant")))</f>
        <v>Non-Compliant</v>
      </c>
      <c r="F16" s="124">
        <f>PPD!F93</f>
        <v>0</v>
      </c>
      <c r="G16" s="105" t="str">
        <f>IF(F16=100%,"Compliant",IF(AND(1%&lt;F16,F16&lt;100%),"Partial",IF(AND(PPD!G93="Not Applicable"),"Not Applicable","Non-Compliant")))</f>
        <v>Non-Compliant</v>
      </c>
    </row>
    <row r="17" spans="1:7" ht="13.5" thickBot="1">
      <c r="A17" s="274"/>
      <c r="B17" s="128" t="s">
        <v>360</v>
      </c>
      <c r="C17" s="129" t="s">
        <v>83</v>
      </c>
      <c r="D17" s="125">
        <f>Assessment!J61</f>
        <v>0</v>
      </c>
      <c r="E17" s="103" t="str">
        <f>IF(D17=100%,"Compliant",IF(AND(1%&lt;D17,D17&lt;100%),"Partial",IF(AND(Assessment!K61="Not Applicable"),"Not Applicable","Non-Compliant")))</f>
        <v>Non-Compliant</v>
      </c>
      <c r="F17" s="125">
        <f>PPD!F97</f>
        <v>0</v>
      </c>
      <c r="G17" s="106" t="str">
        <f>IF(F17=100%,"Compliant",IF(AND(1%&lt;F17,F17&lt;100%),"Partial",IF(AND(PPD!G97="Not Applicable"),"Not Applicable","Non-Compliant")))</f>
        <v>Non-Compliant</v>
      </c>
    </row>
    <row r="18" spans="1:7" ht="12.75">
      <c r="A18" s="272" t="s">
        <v>343</v>
      </c>
      <c r="B18" s="113" t="s">
        <v>361</v>
      </c>
      <c r="C18" s="117" t="s">
        <v>365</v>
      </c>
      <c r="D18" s="123">
        <f>Assessment!J69</f>
        <v>0</v>
      </c>
      <c r="E18" s="100" t="str">
        <f>IF(D18=100%,"Compliant",IF(AND(1%&lt;D18,D18&lt;100%),"Partial",IF(AND(Assessment!K69="Not Applicable"),"Not Applicable","Non-Compliant")))</f>
        <v>Non-Compliant</v>
      </c>
      <c r="F18" s="126">
        <f>PPD!F116</f>
        <v>0</v>
      </c>
      <c r="G18" s="104" t="str">
        <f>IF(F18=100%,"Compliant",IF(AND(1%&lt;F18,F18&lt;100%),"Partial",IF(AND(PPD!G116="Not Applicable"),"Not Applicable","Non-Compliant")))</f>
        <v>Non-Compliant</v>
      </c>
    </row>
    <row r="19" spans="1:7" ht="12.75">
      <c r="A19" s="273"/>
      <c r="B19" s="118" t="s">
        <v>362</v>
      </c>
      <c r="C19" s="119" t="s">
        <v>424</v>
      </c>
      <c r="D19" s="124">
        <f>Assessment!J71</f>
        <v>0</v>
      </c>
      <c r="E19" s="98" t="str">
        <f>IF(D19=100%,"Compliant",IF(AND(1%&lt;D19,D19&lt;100%),"Partial",IF(AND(Assessment!K71="Not Applicable"),"Not Applicable","Non-Compliant")))</f>
        <v>Non-Compliant</v>
      </c>
      <c r="F19" s="124">
        <f>PPD!F123</f>
        <v>0</v>
      </c>
      <c r="G19" s="105" t="str">
        <f>IF(F19=100%,"Compliant",IF(AND(1%&lt;F19,F19&lt;100%),"Partial",IF(AND(PPD!G123="Not Applicable"),"Not Applicable","Non-Compliant")))</f>
        <v>Non-Compliant</v>
      </c>
    </row>
    <row r="20" spans="1:7" ht="12.75">
      <c r="A20" s="273"/>
      <c r="B20" s="120" t="s">
        <v>363</v>
      </c>
      <c r="C20" s="121" t="s">
        <v>427</v>
      </c>
      <c r="D20" s="124">
        <f>Assessment!J74</f>
        <v>0</v>
      </c>
      <c r="E20" s="98" t="str">
        <f>IF(D20=100%,"Compliant",IF(AND(1%&lt;D20,D20&lt;100%),"Partial",IF(AND(Assessment!K74="Not Applicable"),"Not Applicable","Non-Compliant")))</f>
        <v>Non-Compliant</v>
      </c>
      <c r="F20" s="124">
        <f>PPD!F127</f>
        <v>0</v>
      </c>
      <c r="G20" s="105" t="str">
        <f>IF(F20=100%,"Compliant",IF(AND(1%&lt;F20,F20&lt;100%),"Partial",IF(AND(PPD!G127="Not Applicable"),"Not Applicable","Non-Compliant")))</f>
        <v>Non-Compliant</v>
      </c>
    </row>
    <row r="21" spans="1:7" ht="13.5" thickBot="1">
      <c r="A21" s="274"/>
      <c r="B21" s="128" t="s">
        <v>364</v>
      </c>
      <c r="C21" s="129" t="s">
        <v>432</v>
      </c>
      <c r="D21" s="125">
        <f>Assessment!J79</f>
        <v>0</v>
      </c>
      <c r="E21" s="103" t="str">
        <f>IF(D21=100%,"Compliant",IF(AND(1%&lt;D21,D21&lt;100%),"Partial",IF(AND(Assessment!K79="Not Applicable"),"Not Applicable","Non-Compliant")))</f>
        <v>Non-Compliant</v>
      </c>
      <c r="F21" s="125">
        <f>PPD!F143</f>
        <v>0</v>
      </c>
      <c r="G21" s="106" t="str">
        <f>IF(F21=100%,"Compliant",IF(AND(1%&lt;F21,F21&lt;100%),"Partial",IF(AND(PPD!G143="Not Applicable"),"Not Applicable","Non-Compliant")))</f>
        <v>Non-Compliant</v>
      </c>
    </row>
    <row r="22" spans="1:7" ht="12.75">
      <c r="A22" s="272" t="s">
        <v>344</v>
      </c>
      <c r="B22" s="120" t="s">
        <v>366</v>
      </c>
      <c r="C22" s="121" t="s">
        <v>534</v>
      </c>
      <c r="D22" s="126">
        <f>Assessment!J89</f>
        <v>0</v>
      </c>
      <c r="E22" s="100" t="str">
        <f>IF(D22=100%,"Compliant",IF(AND(1%&lt;D22,D22&lt;100%),"Partial",IF(AND(Assessment!K89="Not Applicable"),"Not Applicable","Non-Compliant")))</f>
        <v>Non-Compliant</v>
      </c>
      <c r="F22" s="126">
        <f>PPD!F156</f>
        <v>0</v>
      </c>
      <c r="G22" s="104" t="str">
        <f>IF(F22=100%,"Compliant",IF(AND(1%&lt;F22,F22&lt;100%),"Partial",IF(AND(PPD!G156="Not Applicable"),"Not Applicable","Non-Compliant")))</f>
        <v>Non-Compliant</v>
      </c>
    </row>
    <row r="23" spans="1:7" ht="12.75">
      <c r="A23" s="273"/>
      <c r="B23" s="118" t="s">
        <v>367</v>
      </c>
      <c r="C23" s="119" t="s">
        <v>538</v>
      </c>
      <c r="D23" s="124">
        <f>Assessment!J93</f>
        <v>0</v>
      </c>
      <c r="E23" s="98" t="str">
        <f>IF(D23=100%,"Compliant",IF(AND(1%&lt;D23,D23&lt;100%),"Partial",IF(AND(Assessment!K93="Not Applicable"),"Not Applicable","Non-Compliant")))</f>
        <v>Non-Compliant</v>
      </c>
      <c r="F23" s="124">
        <f>PPD!F160</f>
        <v>0</v>
      </c>
      <c r="G23" s="105" t="str">
        <f>IF(F23=100%,"Compliant",IF(AND(1%&lt;F23,F23&lt;100%),"Partial",IF(AND(PPD!G160="Not Applicable"),"Not Applicable","Non-Compliant")))</f>
        <v>Non-Compliant</v>
      </c>
    </row>
    <row r="24" spans="1:7" ht="12.75">
      <c r="A24" s="273"/>
      <c r="B24" s="118" t="s">
        <v>368</v>
      </c>
      <c r="C24" s="119" t="s">
        <v>319</v>
      </c>
      <c r="D24" s="124">
        <f>Assessment!J95</f>
        <v>0</v>
      </c>
      <c r="E24" s="98" t="str">
        <f>IF(D24=100%,"Compliant",IF(AND(1%&lt;D24,D24&lt;100%),"Partial",IF(AND(Assessment!K95="Not Applicable"),"Not Applicable","Non-Compliant")))</f>
        <v>Non-Compliant</v>
      </c>
      <c r="F24" s="124">
        <f>PPD!F167</f>
        <v>0</v>
      </c>
      <c r="G24" s="105" t="str">
        <f>IF(F24=100%,"Compliant",IF(AND(1%&lt;F24,F24&lt;100%),"Partial",IF(AND(PPD!G167="Not Applicable"),"Not Applicable","Non-Compliant")))</f>
        <v>Non-Compliant</v>
      </c>
    </row>
    <row r="25" spans="1:7" ht="12.75">
      <c r="A25" s="273"/>
      <c r="B25" s="118" t="s">
        <v>369</v>
      </c>
      <c r="C25" s="119" t="s">
        <v>321</v>
      </c>
      <c r="D25" s="124">
        <f>Assessment!J97</f>
        <v>0</v>
      </c>
      <c r="E25" s="98" t="str">
        <f>IF(D25=100%,"Compliant",IF(AND(1%&lt;D25,D25&lt;100%),"Partial",IF(AND(Assessment!K97="Not Applicable"),"Not Applicable","Non-Compliant")))</f>
        <v>Non-Compliant</v>
      </c>
      <c r="F25" s="124">
        <f>PPD!F171</f>
        <v>0</v>
      </c>
      <c r="G25" s="105" t="str">
        <f>IF(F25=100%,"Compliant",IF(AND(1%&lt;F25,F25&lt;100%),"Partial",IF(AND(PPD!G171="Not Applicable"),"Not Applicable","Non-Compliant")))</f>
        <v>Non-Compliant</v>
      </c>
    </row>
    <row r="26" spans="1:7" ht="13.5" thickBot="1">
      <c r="A26" s="274"/>
      <c r="B26" s="128" t="s">
        <v>370</v>
      </c>
      <c r="C26" s="129" t="s">
        <v>324</v>
      </c>
      <c r="D26" s="127">
        <f>Assessment!J102</f>
        <v>0</v>
      </c>
      <c r="E26" s="103" t="str">
        <f>IF(D26=100%,"Compliant",IF(AND(1%&lt;D26,D26&lt;100%),"Partial",IF(AND(Assessment!K102="Not Applicable"),"Not Applicable","Non-Compliant")))</f>
        <v>Non-Compliant</v>
      </c>
      <c r="F26" s="127">
        <f>PPD!F178</f>
        <v>0</v>
      </c>
      <c r="G26" s="106" t="str">
        <f>IF(F26=100%,"Compliant",IF(AND(1%&lt;F26,F26&lt;100%),"Partial",IF(AND(PPD!G178="Not Applicable"),"Not Applicable","Non-Compliant")))</f>
        <v>Non-Compliant</v>
      </c>
    </row>
    <row r="27" spans="1:7" ht="12.75">
      <c r="A27" s="272" t="s">
        <v>345</v>
      </c>
      <c r="B27" s="120" t="s">
        <v>371</v>
      </c>
      <c r="C27" s="121" t="s">
        <v>83</v>
      </c>
      <c r="D27" s="126">
        <f>Assessment!J106</f>
        <v>0</v>
      </c>
      <c r="E27" s="100" t="str">
        <f>IF(D27=100%,"Compliant",IF(AND(1%&lt;D27,D27&lt;100%),"Partial",IF(AND(Assessment!K106="Not Applicable"),"Not Applicable","Non-Compliant")))</f>
        <v>Non-Compliant</v>
      </c>
      <c r="F27" s="126">
        <f>PPD!F185</f>
        <v>0</v>
      </c>
      <c r="G27" s="104" t="str">
        <f>IF(F27=100%,"Compliant",IF(AND(1%&lt;F27,F27&lt;100%),"Partial",IF(AND(PPD!G185="Not Applicable"),"Not Applicable","Non-Compliant")))</f>
        <v>Non-Compliant</v>
      </c>
    </row>
    <row r="28" spans="1:7" ht="13.5" thickBot="1">
      <c r="A28" s="274"/>
      <c r="B28" s="128" t="s">
        <v>372</v>
      </c>
      <c r="C28" s="129" t="s">
        <v>333</v>
      </c>
      <c r="D28" s="125">
        <f>Assessment!J108</f>
        <v>0</v>
      </c>
      <c r="E28" s="103" t="str">
        <f>IF(D28=100%,"Compliant",IF(AND(1%&lt;D28,D28&lt;100%),"Partial",IF(AND(Assessment!K108="Not Applicable"),"Not Applicable","Non-Compliant")))</f>
        <v>Non-Compliant</v>
      </c>
      <c r="F28" s="125">
        <f>PPD!F189</f>
        <v>0</v>
      </c>
      <c r="G28" s="106" t="str">
        <f>IF(F28=100%,"Compliant",IF(AND(1%&lt;F28,F28&lt;100%),"Partial",IF(AND(PPD!G189="Not Applicable"),"Not Applicable","Non-Compliant")))</f>
        <v>Non-Compliant</v>
      </c>
    </row>
    <row r="29" spans="1:7" ht="12.75">
      <c r="A29" s="272" t="s">
        <v>352</v>
      </c>
      <c r="B29" s="120" t="s">
        <v>373</v>
      </c>
      <c r="C29" s="121" t="s">
        <v>45</v>
      </c>
      <c r="D29" s="126">
        <f>Assessment!J111</f>
        <v>0</v>
      </c>
      <c r="E29" s="100" t="str">
        <f>IF(D29=100%,"Compliant",IF(AND(1%&lt;D29,D29&lt;100%),"Partial",IF(AND(Assessment!K111="Not Applicable"),"Not Applicable","Non-Compliant")))</f>
        <v>Non-Compliant</v>
      </c>
      <c r="F29" s="126">
        <f>(PPD!F17+PPD!F21+PPD!F31+PPD!F50+PPD!F63+PPD!F70+PPD!F86+PPD!F93+PPD!F97+PPD!F116+PPD!F123+PPD!F127+PPD!F143+PPD!F156+PPD!F160+PPD!F167+PPD!F171+PPD!F178+PPD!F185)/20</f>
        <v>0</v>
      </c>
      <c r="G29" s="104" t="str">
        <f>IF(F29=100%,"Compliant",IF(AND(1%&lt;F29,F29&lt;100%),"Partial",IF(AND(PPD!G17="Not Applicable",PPD!G21="Not Applicable",PPD!G31="Not Applicable",PPD!G50="Not Applicable",PPD!G63="Not Applicable",PPD!G70="Not Applicable",PPD!G86="Not Applicable",PPD!G93="Not Applicable",PPD!G97="Not Applicable",PPD!G116="Not Applicable",PPD!G123="Not Applicable",PPD!G127="Not Applicable",PPD!G143="Not Applicable",PPD!G156="Not Applicable",PPD!G160="Not Applicable",PPD!G167="Not Applicable",PPD!G171="Not Applicable",PPD!G178="Not Applicable",PPD!G185="Not Applicable",PPD!G189="Not Applicable"),"Not Applicable","Non-Compliant")))</f>
        <v>Non-Compliant</v>
      </c>
    </row>
    <row r="30" spans="1:7" ht="13.5" thickBot="1">
      <c r="A30" s="274"/>
      <c r="B30" s="130" t="s">
        <v>374</v>
      </c>
      <c r="C30" s="122" t="s">
        <v>46</v>
      </c>
      <c r="D30" s="125">
        <f>Assessment!J115</f>
        <v>0</v>
      </c>
      <c r="E30" s="103" t="str">
        <f>IF(D30=100%,"Compliant",IF(AND(1%&lt;D30,D30&lt;100%),"Partial",IF(AND(Assessment!K115="Not Applicable"),"Not Applicable","Non-Compliant")))</f>
        <v>Non-Compliant</v>
      </c>
      <c r="F30" s="107" t="s">
        <v>284</v>
      </c>
      <c r="G30" s="108" t="s">
        <v>524</v>
      </c>
    </row>
  </sheetData>
  <sheetProtection/>
  <mergeCells count="10">
    <mergeCell ref="A29:A30"/>
    <mergeCell ref="A27:A28"/>
    <mergeCell ref="A22:A26"/>
    <mergeCell ref="A18:A21"/>
    <mergeCell ref="A9:A17"/>
    <mergeCell ref="A7:A8"/>
    <mergeCell ref="A3:G3"/>
    <mergeCell ref="A2:G2"/>
    <mergeCell ref="D7:G7"/>
    <mergeCell ref="B7:C8"/>
  </mergeCells>
  <conditionalFormatting sqref="E9:E30 F9:F21 D9:D21 D26 F26 G9:G30">
    <cfRule type="cellIs" priority="1" dxfId="2" operator="equal" stopIfTrue="1">
      <formula>"Non-Compliant"</formula>
    </cfRule>
    <cfRule type="cellIs" priority="2" dxfId="1" operator="equal" stopIfTrue="1">
      <formula>"Partial"</formula>
    </cfRule>
    <cfRule type="cellIs" priority="3" dxfId="0" operator="equal" stopIfTrue="1">
      <formula>"Compliant"</formula>
    </cfRule>
  </conditionalFormatting>
  <printOptions/>
  <pageMargins left="0.75" right="0.75" top="1" bottom="1" header="0.5" footer="0.5"/>
  <pageSetup fitToHeight="1" fitToWidth="1" horizontalDpi="600" verticalDpi="600" orientation="landscape" scale="86" r:id="rId1"/>
  <headerFooter alignWithMargins="0">
    <oddHeader>&amp;C&amp;"Arial,Bold"&amp;12CONFIDENTIAL INFORMATION&amp;"Arial,Regular"&amp;10
The information in this report should be protected from inadvertent disclosure.</oddHeader>
    <oddFooter>&amp;L&amp;D&amp;C&amp;"Arial,Bold"&amp;12CONFIDENTIAL INFORMATION&amp;"Arial,Regular"&amp;10
The information in this report should be protected from inadvertent disclosure.&amp;RPage &amp;P of &amp;N</oddFooter>
  </headerFooter>
</worksheet>
</file>

<file path=xl/worksheets/sheet3.xml><?xml version="1.0" encoding="utf-8"?>
<worksheet xmlns="http://schemas.openxmlformats.org/spreadsheetml/2006/main" xmlns:r="http://schemas.openxmlformats.org/officeDocument/2006/relationships">
  <dimension ref="A1:CX119"/>
  <sheetViews>
    <sheetView zoomScale="80" zoomScaleNormal="80" zoomScalePageLayoutView="0" workbookViewId="0" topLeftCell="A1">
      <pane ySplit="3" topLeftCell="A43" activePane="bottomLeft" state="frozen"/>
      <selection pane="topLeft" activeCell="A1" sqref="A1"/>
      <selection pane="bottomLeft" activeCell="G4" sqref="G4"/>
    </sheetView>
  </sheetViews>
  <sheetFormatPr defaultColWidth="9.140625" defaultRowHeight="12.75"/>
  <cols>
    <col min="1" max="1" width="3.7109375" style="0" customWidth="1"/>
    <col min="2" max="2" width="13.28125" style="0" customWidth="1"/>
    <col min="3" max="3" width="12.7109375" style="0" customWidth="1"/>
    <col min="4" max="4" width="14.7109375" style="91" customWidth="1"/>
    <col min="5" max="5" width="35.7109375" style="0" customWidth="1"/>
    <col min="6" max="6" width="38.7109375" style="0" customWidth="1"/>
    <col min="7" max="8" width="5.7109375" style="0" customWidth="1"/>
    <col min="9" max="10" width="6.7109375" style="0" customWidth="1"/>
    <col min="11" max="11" width="12.7109375" style="0" customWidth="1"/>
    <col min="12" max="12" width="45.7109375" style="0" customWidth="1"/>
    <col min="13" max="13" width="17.57421875" style="5" customWidth="1"/>
    <col min="14" max="14" width="9.140625" style="5" customWidth="1"/>
    <col min="15" max="16" width="9.140625" style="5" hidden="1" customWidth="1"/>
    <col min="17" max="102" width="9.140625" style="5" customWidth="1"/>
  </cols>
  <sheetData>
    <row r="1" spans="1:14" ht="12.75">
      <c r="A1" s="288" t="s">
        <v>340</v>
      </c>
      <c r="B1" s="288"/>
      <c r="C1" s="288"/>
      <c r="D1" s="25">
        <f>Intoduction!D30</f>
        <v>0</v>
      </c>
      <c r="N1"/>
    </row>
    <row r="2" ht="13.5" thickBot="1"/>
    <row r="3" spans="1:13" ht="23.25" thickBot="1">
      <c r="A3" s="61" t="s">
        <v>388</v>
      </c>
      <c r="B3" s="65" t="s">
        <v>351</v>
      </c>
      <c r="C3" s="62" t="s">
        <v>270</v>
      </c>
      <c r="D3" s="62" t="s">
        <v>271</v>
      </c>
      <c r="E3" s="62" t="s">
        <v>527</v>
      </c>
      <c r="F3" s="62" t="s">
        <v>389</v>
      </c>
      <c r="G3" s="196" t="s">
        <v>390</v>
      </c>
      <c r="H3" s="196" t="s">
        <v>391</v>
      </c>
      <c r="I3" s="63" t="s">
        <v>392</v>
      </c>
      <c r="J3" s="64" t="s">
        <v>393</v>
      </c>
      <c r="K3" s="62" t="s">
        <v>394</v>
      </c>
      <c r="L3" s="138" t="s">
        <v>384</v>
      </c>
      <c r="M3" s="139" t="s">
        <v>3</v>
      </c>
    </row>
    <row r="4" spans="1:42" ht="45">
      <c r="A4" s="131">
        <v>1</v>
      </c>
      <c r="B4" s="132" t="s">
        <v>342</v>
      </c>
      <c r="C4" s="133" t="s">
        <v>54</v>
      </c>
      <c r="D4" s="110" t="s">
        <v>396</v>
      </c>
      <c r="E4" s="12" t="s">
        <v>460</v>
      </c>
      <c r="F4" s="12" t="s">
        <v>461</v>
      </c>
      <c r="G4" s="81">
        <v>0</v>
      </c>
      <c r="H4" s="81">
        <v>0</v>
      </c>
      <c r="I4" s="80">
        <f aca="true" t="shared" si="0" ref="I4:I84">SUM(G4:H4)</f>
        <v>0</v>
      </c>
      <c r="J4" s="3">
        <f aca="true" t="shared" si="1" ref="J4:J10">I4/O4</f>
        <v>0</v>
      </c>
      <c r="K4" s="15" t="str">
        <f aca="true" t="shared" si="2" ref="K4:K85">IF(J4=100%,"Compliant",IF(AND(1%&lt;J4,J4&lt;100%),"Partial",IF(AND(G4="N/A",H4="N/A"),"Not Applicable","Non-Compliant")))</f>
        <v>Non-Compliant</v>
      </c>
      <c r="L4" s="166"/>
      <c r="M4" s="167"/>
      <c r="O4" s="224">
        <f>IF(P4=0,1,P4)</f>
        <v>4</v>
      </c>
      <c r="P4" s="224">
        <f>(IF(G4&lt;&gt;"N/A",2)+IF(H4&lt;&gt;"N/A",2))</f>
        <v>4</v>
      </c>
      <c r="AP4" s="5">
        <v>0</v>
      </c>
    </row>
    <row r="5" spans="1:42" ht="45">
      <c r="A5" s="134">
        <v>2</v>
      </c>
      <c r="B5" s="135" t="s">
        <v>342</v>
      </c>
      <c r="C5" s="136" t="s">
        <v>54</v>
      </c>
      <c r="D5" s="93" t="s">
        <v>347</v>
      </c>
      <c r="E5" s="2" t="s">
        <v>123</v>
      </c>
      <c r="F5" s="2" t="s">
        <v>124</v>
      </c>
      <c r="G5" s="83">
        <v>0</v>
      </c>
      <c r="H5" s="83">
        <v>0</v>
      </c>
      <c r="I5" s="76">
        <f t="shared" si="0"/>
        <v>0</v>
      </c>
      <c r="J5" s="3">
        <f t="shared" si="1"/>
        <v>0</v>
      </c>
      <c r="K5" s="13" t="str">
        <f t="shared" si="2"/>
        <v>Non-Compliant</v>
      </c>
      <c r="L5" s="168"/>
      <c r="M5" s="167"/>
      <c r="O5" s="224">
        <f>IF(P5=0,1,P5)</f>
        <v>4</v>
      </c>
      <c r="P5" s="224">
        <f>(IF(G5&lt;&gt;"N/A",2)+IF(H5&lt;&gt;"N/A",2))</f>
        <v>4</v>
      </c>
      <c r="AP5" s="5">
        <v>1</v>
      </c>
    </row>
    <row r="6" spans="1:42" ht="56.25">
      <c r="A6" s="134">
        <v>3</v>
      </c>
      <c r="B6" s="135" t="s">
        <v>342</v>
      </c>
      <c r="C6" s="136" t="s">
        <v>54</v>
      </c>
      <c r="D6" s="92" t="s">
        <v>397</v>
      </c>
      <c r="E6" s="2" t="s">
        <v>8</v>
      </c>
      <c r="F6" s="2" t="s">
        <v>231</v>
      </c>
      <c r="G6" s="83">
        <v>0</v>
      </c>
      <c r="H6" s="83">
        <v>0</v>
      </c>
      <c r="I6" s="76">
        <f t="shared" si="0"/>
        <v>0</v>
      </c>
      <c r="J6" s="3">
        <f t="shared" si="1"/>
        <v>0</v>
      </c>
      <c r="K6" s="13" t="str">
        <f t="shared" si="2"/>
        <v>Non-Compliant</v>
      </c>
      <c r="L6" s="169"/>
      <c r="M6" s="167"/>
      <c r="O6" s="224">
        <f>IF(P6=0,1,P6)</f>
        <v>4</v>
      </c>
      <c r="P6" s="224">
        <f>(IF(G6&lt;&gt;"N/A",2)+IF(H6&lt;&gt;"N/A",2))</f>
        <v>4</v>
      </c>
      <c r="AP6" s="5">
        <v>2</v>
      </c>
    </row>
    <row r="7" spans="1:42" ht="67.5">
      <c r="A7" s="134">
        <v>4</v>
      </c>
      <c r="B7" s="135" t="s">
        <v>342</v>
      </c>
      <c r="C7" s="136" t="s">
        <v>54</v>
      </c>
      <c r="D7" s="93" t="s">
        <v>232</v>
      </c>
      <c r="E7" s="4" t="s">
        <v>233</v>
      </c>
      <c r="F7" s="4" t="s">
        <v>254</v>
      </c>
      <c r="G7" s="83">
        <v>0</v>
      </c>
      <c r="H7" s="83">
        <v>0</v>
      </c>
      <c r="I7" s="76">
        <f t="shared" si="0"/>
        <v>0</v>
      </c>
      <c r="J7" s="3">
        <f t="shared" si="1"/>
        <v>0</v>
      </c>
      <c r="K7" s="13" t="str">
        <f t="shared" si="2"/>
        <v>Non-Compliant</v>
      </c>
      <c r="L7" s="169"/>
      <c r="M7" s="167"/>
      <c r="O7" s="224">
        <f aca="true" t="shared" si="3" ref="O7:O16">IF(P7=0,1,P7)</f>
        <v>4</v>
      </c>
      <c r="P7" s="224">
        <f>(IF(G7&lt;&gt;"N/A",2)+IF(H7&lt;&gt;"N/A",2))</f>
        <v>4</v>
      </c>
      <c r="AP7" s="5" t="s">
        <v>284</v>
      </c>
    </row>
    <row r="8" spans="1:102" s="59" customFormat="1" ht="13.5" thickBot="1">
      <c r="A8" s="285" t="s">
        <v>52</v>
      </c>
      <c r="B8" s="286"/>
      <c r="C8" s="287"/>
      <c r="D8" s="287"/>
      <c r="E8" s="287"/>
      <c r="F8" s="289"/>
      <c r="G8" s="77">
        <f>SUM(G4:G7)</f>
        <v>0</v>
      </c>
      <c r="H8" s="77">
        <f>SUM(H4:H7)</f>
        <v>0</v>
      </c>
      <c r="I8" s="78">
        <f>SUM(G8:H8)</f>
        <v>0</v>
      </c>
      <c r="J8" s="60">
        <f t="shared" si="1"/>
        <v>0</v>
      </c>
      <c r="K8" s="14" t="str">
        <f>IF(J8=100%,"Compliant",IF(AND(1%&lt;J8,J8&lt;100%),"Partial",IF(AND(K4="Not Applicable",K5="Not Applicable",K6="Not Applicable",K7="Not Applicable"),"Not Applicable","Non-Compliant")))</f>
        <v>Non-Compliant</v>
      </c>
      <c r="L8" s="170"/>
      <c r="M8" s="171"/>
      <c r="N8" s="5"/>
      <c r="O8" s="224">
        <f>IF(P8=0,1,P8)</f>
        <v>16</v>
      </c>
      <c r="P8" s="224">
        <f>(IF(G4&lt;&gt;"N/A",2)+IF(H4&lt;&gt;"N/A",2)+IF(G5&lt;&gt;"N/A",2)+IF(H5&lt;&gt;"N/A",2)+IF(G6&lt;&gt;"N/A",2)+IF(H6&lt;&gt;"N/A",2)+IF(G7&lt;&gt;"N/A",2)+IF(H7&lt;&gt;"N/A",2))</f>
        <v>16</v>
      </c>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row>
    <row r="9" spans="1:102" s="66" customFormat="1" ht="78.75">
      <c r="A9" s="174">
        <v>5</v>
      </c>
      <c r="B9" s="175" t="s">
        <v>342</v>
      </c>
      <c r="C9" s="176" t="s">
        <v>463</v>
      </c>
      <c r="D9" s="177" t="s">
        <v>273</v>
      </c>
      <c r="E9" s="173" t="s">
        <v>170</v>
      </c>
      <c r="F9" s="173" t="s">
        <v>171</v>
      </c>
      <c r="G9" s="83">
        <v>0</v>
      </c>
      <c r="H9" s="83">
        <v>0</v>
      </c>
      <c r="I9" s="178">
        <f>SUM(G9:H9)</f>
        <v>0</v>
      </c>
      <c r="J9" s="3">
        <f t="shared" si="1"/>
        <v>0</v>
      </c>
      <c r="K9" s="179" t="str">
        <f t="shared" si="2"/>
        <v>Non-Compliant</v>
      </c>
      <c r="L9" s="180"/>
      <c r="M9" s="181"/>
      <c r="N9" s="5"/>
      <c r="O9" s="224">
        <f t="shared" si="3"/>
        <v>4</v>
      </c>
      <c r="P9" s="224">
        <f>(IF(G9&lt;&gt;"N/A",2)+IF(H9&lt;&gt;"N/A",2))</f>
        <v>4</v>
      </c>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row>
    <row r="10" spans="1:102" s="59" customFormat="1" ht="13.5" thickBot="1">
      <c r="A10" s="285" t="s">
        <v>349</v>
      </c>
      <c r="B10" s="286"/>
      <c r="C10" s="287"/>
      <c r="D10" s="287"/>
      <c r="E10" s="287"/>
      <c r="F10" s="289"/>
      <c r="G10" s="77">
        <f>SUM(G9)</f>
        <v>0</v>
      </c>
      <c r="H10" s="77">
        <f>SUM(H9)</f>
        <v>0</v>
      </c>
      <c r="I10" s="78">
        <f>SUM(G10:H10)</f>
        <v>0</v>
      </c>
      <c r="J10" s="60">
        <f t="shared" si="1"/>
        <v>0</v>
      </c>
      <c r="K10" s="14" t="str">
        <f>IF(J10=100%,"Compliant",IF(AND(1%&lt;J10,J10&lt;100%),"Partial",IF(AND(K9="Not Applicable"),"Not Applicable","Non-Compliant")))</f>
        <v>Non-Compliant</v>
      </c>
      <c r="L10" s="170"/>
      <c r="M10" s="171"/>
      <c r="N10" s="5"/>
      <c r="O10" s="224">
        <f>IF(P10=0,1,P10)</f>
        <v>4</v>
      </c>
      <c r="P10" s="224">
        <f>(IF(G9&lt;&gt;"N/A",2)+IF(H9&lt;&gt;"N/A",2))</f>
        <v>4</v>
      </c>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row>
    <row r="11" spans="1:102" s="6" customFormat="1" ht="78.75">
      <c r="A11" s="174">
        <v>6</v>
      </c>
      <c r="B11" s="175" t="s">
        <v>342</v>
      </c>
      <c r="C11" s="176" t="s">
        <v>464</v>
      </c>
      <c r="D11" s="182" t="s">
        <v>256</v>
      </c>
      <c r="E11" s="183" t="s">
        <v>87</v>
      </c>
      <c r="F11" s="183" t="s">
        <v>88</v>
      </c>
      <c r="G11" s="83">
        <v>0</v>
      </c>
      <c r="H11" s="83">
        <v>0</v>
      </c>
      <c r="I11" s="184">
        <f t="shared" si="0"/>
        <v>0</v>
      </c>
      <c r="J11" s="8">
        <f aca="true" t="shared" si="4" ref="J11:J16">I11/O11</f>
        <v>0</v>
      </c>
      <c r="K11" s="179" t="str">
        <f t="shared" si="2"/>
        <v>Non-Compliant</v>
      </c>
      <c r="L11" s="180"/>
      <c r="M11" s="181"/>
      <c r="N11" s="5"/>
      <c r="O11" s="224">
        <f t="shared" si="3"/>
        <v>4</v>
      </c>
      <c r="P11" s="224">
        <f aca="true" t="shared" si="5" ref="P11:P16">(IF(G11&lt;&gt;"N/A",2)+IF(H11&lt;&gt;"N/A",2))</f>
        <v>4</v>
      </c>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row>
    <row r="12" spans="1:102" s="6" customFormat="1" ht="45">
      <c r="A12" s="134">
        <v>7</v>
      </c>
      <c r="B12" s="135" t="s">
        <v>342</v>
      </c>
      <c r="C12" s="136" t="s">
        <v>464</v>
      </c>
      <c r="D12" s="94" t="s">
        <v>89</v>
      </c>
      <c r="E12" s="7" t="s">
        <v>485</v>
      </c>
      <c r="F12" s="7" t="s">
        <v>486</v>
      </c>
      <c r="G12" s="83">
        <v>0</v>
      </c>
      <c r="H12" s="83">
        <v>0</v>
      </c>
      <c r="I12" s="79">
        <f t="shared" si="0"/>
        <v>0</v>
      </c>
      <c r="J12" s="8">
        <f t="shared" si="4"/>
        <v>0</v>
      </c>
      <c r="K12" s="13" t="str">
        <f t="shared" si="2"/>
        <v>Non-Compliant</v>
      </c>
      <c r="L12" s="169"/>
      <c r="M12" s="167"/>
      <c r="N12" s="5"/>
      <c r="O12" s="224">
        <f t="shared" si="3"/>
        <v>4</v>
      </c>
      <c r="P12" s="224">
        <f t="shared" si="5"/>
        <v>4</v>
      </c>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row>
    <row r="13" spans="1:102" s="6" customFormat="1" ht="45">
      <c r="A13" s="134">
        <v>8</v>
      </c>
      <c r="B13" s="135" t="s">
        <v>342</v>
      </c>
      <c r="C13" s="136" t="s">
        <v>464</v>
      </c>
      <c r="D13" s="94" t="s">
        <v>89</v>
      </c>
      <c r="E13" s="7" t="s">
        <v>487</v>
      </c>
      <c r="F13" s="7" t="s">
        <v>488</v>
      </c>
      <c r="G13" s="83">
        <v>0</v>
      </c>
      <c r="H13" s="83">
        <v>0</v>
      </c>
      <c r="I13" s="79">
        <f t="shared" si="0"/>
        <v>0</v>
      </c>
      <c r="J13" s="8">
        <f t="shared" si="4"/>
        <v>0</v>
      </c>
      <c r="K13" s="13" t="str">
        <f t="shared" si="2"/>
        <v>Non-Compliant</v>
      </c>
      <c r="L13" s="169"/>
      <c r="M13" s="167"/>
      <c r="N13" s="5"/>
      <c r="O13" s="224">
        <f t="shared" si="3"/>
        <v>4</v>
      </c>
      <c r="P13" s="224">
        <f t="shared" si="5"/>
        <v>4</v>
      </c>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row>
    <row r="14" spans="1:102" s="6" customFormat="1" ht="45">
      <c r="A14" s="134">
        <v>9</v>
      </c>
      <c r="B14" s="135" t="s">
        <v>342</v>
      </c>
      <c r="C14" s="136" t="s">
        <v>464</v>
      </c>
      <c r="D14" s="94" t="s">
        <v>489</v>
      </c>
      <c r="E14" s="7" t="s">
        <v>490</v>
      </c>
      <c r="F14" s="7" t="s">
        <v>491</v>
      </c>
      <c r="G14" s="83">
        <v>0</v>
      </c>
      <c r="H14" s="83">
        <v>0</v>
      </c>
      <c r="I14" s="79">
        <f t="shared" si="0"/>
        <v>0</v>
      </c>
      <c r="J14" s="8">
        <f t="shared" si="4"/>
        <v>0</v>
      </c>
      <c r="K14" s="13" t="str">
        <f t="shared" si="2"/>
        <v>Non-Compliant</v>
      </c>
      <c r="L14" s="169"/>
      <c r="M14" s="167"/>
      <c r="N14" s="5"/>
      <c r="O14" s="224">
        <f t="shared" si="3"/>
        <v>4</v>
      </c>
      <c r="P14" s="224">
        <f t="shared" si="5"/>
        <v>4</v>
      </c>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row>
    <row r="15" spans="1:102" s="6" customFormat="1" ht="78.75">
      <c r="A15" s="134">
        <v>10</v>
      </c>
      <c r="B15" s="135" t="s">
        <v>342</v>
      </c>
      <c r="C15" s="136" t="s">
        <v>464</v>
      </c>
      <c r="D15" s="94" t="s">
        <v>489</v>
      </c>
      <c r="E15" s="7" t="s">
        <v>91</v>
      </c>
      <c r="F15" s="7" t="s">
        <v>492</v>
      </c>
      <c r="G15" s="83">
        <v>0</v>
      </c>
      <c r="H15" s="83">
        <v>0</v>
      </c>
      <c r="I15" s="79">
        <f t="shared" si="0"/>
        <v>0</v>
      </c>
      <c r="J15" s="8">
        <f t="shared" si="4"/>
        <v>0</v>
      </c>
      <c r="K15" s="13" t="str">
        <f t="shared" si="2"/>
        <v>Non-Compliant</v>
      </c>
      <c r="L15" s="169"/>
      <c r="M15" s="167"/>
      <c r="N15" s="5"/>
      <c r="O15" s="224">
        <f t="shared" si="3"/>
        <v>4</v>
      </c>
      <c r="P15" s="224">
        <f t="shared" si="5"/>
        <v>4</v>
      </c>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row>
    <row r="16" spans="1:102" s="6" customFormat="1" ht="45">
      <c r="A16" s="134">
        <v>11</v>
      </c>
      <c r="B16" s="135" t="s">
        <v>342</v>
      </c>
      <c r="C16" s="136" t="s">
        <v>464</v>
      </c>
      <c r="D16" s="94" t="s">
        <v>489</v>
      </c>
      <c r="E16" s="7" t="s">
        <v>493</v>
      </c>
      <c r="F16" s="7" t="s">
        <v>494</v>
      </c>
      <c r="G16" s="83">
        <v>0</v>
      </c>
      <c r="H16" s="83">
        <v>0</v>
      </c>
      <c r="I16" s="79">
        <f t="shared" si="0"/>
        <v>0</v>
      </c>
      <c r="J16" s="8">
        <f t="shared" si="4"/>
        <v>0</v>
      </c>
      <c r="K16" s="13" t="str">
        <f t="shared" si="2"/>
        <v>Non-Compliant</v>
      </c>
      <c r="L16" s="169"/>
      <c r="M16" s="167"/>
      <c r="N16" s="5"/>
      <c r="O16" s="224">
        <f t="shared" si="3"/>
        <v>4</v>
      </c>
      <c r="P16" s="224">
        <f t="shared" si="5"/>
        <v>4</v>
      </c>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row>
    <row r="17" spans="1:102" s="6" customFormat="1" ht="45">
      <c r="A17" s="134">
        <v>12</v>
      </c>
      <c r="B17" s="135" t="s">
        <v>342</v>
      </c>
      <c r="C17" s="136" t="s">
        <v>464</v>
      </c>
      <c r="D17" s="94" t="s">
        <v>489</v>
      </c>
      <c r="E17" s="7" t="s">
        <v>495</v>
      </c>
      <c r="F17" s="7" t="s">
        <v>496</v>
      </c>
      <c r="G17" s="83">
        <v>0</v>
      </c>
      <c r="H17" s="83">
        <v>0</v>
      </c>
      <c r="I17" s="79">
        <f t="shared" si="0"/>
        <v>0</v>
      </c>
      <c r="J17" s="8">
        <f aca="true" t="shared" si="6" ref="J17:J22">I17/O17</f>
        <v>0</v>
      </c>
      <c r="K17" s="13" t="str">
        <f t="shared" si="2"/>
        <v>Non-Compliant</v>
      </c>
      <c r="L17" s="169"/>
      <c r="M17" s="167"/>
      <c r="N17" s="5"/>
      <c r="O17" s="224">
        <f aca="true" t="shared" si="7" ref="O17:O24">IF(P17=0,1,P17)</f>
        <v>4</v>
      </c>
      <c r="P17" s="224">
        <f>(IF(G17&lt;&gt;"N/A",2)+IF(H17&lt;&gt;"N/A",2))</f>
        <v>4</v>
      </c>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row>
    <row r="18" spans="1:102" s="59" customFormat="1" ht="13.5" thickBot="1">
      <c r="A18" s="285" t="s">
        <v>53</v>
      </c>
      <c r="B18" s="286"/>
      <c r="C18" s="287"/>
      <c r="D18" s="287"/>
      <c r="E18" s="287"/>
      <c r="F18" s="287"/>
      <c r="G18" s="77">
        <f>SUM(G11:G17)</f>
        <v>0</v>
      </c>
      <c r="H18" s="77">
        <f>SUM(H11:H17)</f>
        <v>0</v>
      </c>
      <c r="I18" s="78">
        <f>SUM(G18:H18)</f>
        <v>0</v>
      </c>
      <c r="J18" s="60">
        <f t="shared" si="6"/>
        <v>0</v>
      </c>
      <c r="K18" s="14" t="str">
        <f>IF(J18=100%,"Compliant",IF(AND(1%&lt;J18,J18&lt;100%),"Partial",IF(AND(K11="Not Applicable",K12="Not Applicable",K13="Not Applicable",K14="Not Applicable",K15="Not Applicable",K16="Not Applicable",K17="Not Applicable"),"Not Applicable","Non-Compliant")))</f>
        <v>Non-Compliant</v>
      </c>
      <c r="L18" s="170"/>
      <c r="M18" s="171"/>
      <c r="N18" s="5"/>
      <c r="O18" s="224">
        <f t="shared" si="7"/>
        <v>28</v>
      </c>
      <c r="P18" s="224">
        <f>(IF(G11&lt;&gt;"N/A",2)+IF(H11&lt;&gt;"N/A",2)+IF(G12&lt;&gt;"N/A",2)+IF(H12&lt;&gt;"N/A",2)+IF(G13&lt;&gt;"N/A",2)+IF(H13&lt;&gt;"N/A",2)+IF(G14&lt;&gt;"N/A",2)+IF(H14&lt;&gt;"N/A",2)+IF(G15&lt;&gt;"N/A",2)+IF(H15&lt;&gt;"N/A",2)+IF(G16&lt;&gt;"N/A",2)+IF(H16&lt;&gt;"N/A",2)+IF(G17&lt;&gt;"N/A",2)+IF(H17&lt;&gt;"N/A",2))</f>
        <v>28</v>
      </c>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row>
    <row r="19" spans="1:16" ht="56.25">
      <c r="A19" s="174">
        <v>13</v>
      </c>
      <c r="B19" s="175" t="s">
        <v>342</v>
      </c>
      <c r="C19" s="176" t="s">
        <v>465</v>
      </c>
      <c r="D19" s="185" t="s">
        <v>498</v>
      </c>
      <c r="E19" s="186" t="s">
        <v>173</v>
      </c>
      <c r="F19" s="186" t="s">
        <v>172</v>
      </c>
      <c r="G19" s="83">
        <v>0</v>
      </c>
      <c r="H19" s="83">
        <v>0</v>
      </c>
      <c r="I19" s="178">
        <f t="shared" si="0"/>
        <v>0</v>
      </c>
      <c r="J19" s="3">
        <f t="shared" si="6"/>
        <v>0</v>
      </c>
      <c r="K19" s="179" t="str">
        <f t="shared" si="2"/>
        <v>Non-Compliant</v>
      </c>
      <c r="L19" s="180"/>
      <c r="M19" s="181"/>
      <c r="O19" s="224">
        <f t="shared" si="7"/>
        <v>4</v>
      </c>
      <c r="P19" s="224">
        <f>(IF(G19&lt;&gt;"N/A",2)+IF(H19&lt;&gt;"N/A",2))</f>
        <v>4</v>
      </c>
    </row>
    <row r="20" spans="1:102" s="6" customFormat="1" ht="56.25">
      <c r="A20" s="134">
        <v>14</v>
      </c>
      <c r="B20" s="135" t="s">
        <v>342</v>
      </c>
      <c r="C20" s="136" t="s">
        <v>465</v>
      </c>
      <c r="D20" s="94" t="s">
        <v>499</v>
      </c>
      <c r="E20" s="7" t="s">
        <v>500</v>
      </c>
      <c r="F20" s="7" t="s">
        <v>501</v>
      </c>
      <c r="G20" s="83">
        <v>0</v>
      </c>
      <c r="H20" s="83">
        <v>0</v>
      </c>
      <c r="I20" s="79">
        <f t="shared" si="0"/>
        <v>0</v>
      </c>
      <c r="J20" s="8">
        <f t="shared" si="6"/>
        <v>0</v>
      </c>
      <c r="K20" s="13" t="str">
        <f t="shared" si="2"/>
        <v>Non-Compliant</v>
      </c>
      <c r="L20" s="169"/>
      <c r="M20" s="167"/>
      <c r="N20" s="5"/>
      <c r="O20" s="224">
        <f t="shared" si="7"/>
        <v>4</v>
      </c>
      <c r="P20" s="224">
        <f>(IF(G20&lt;&gt;"N/A",2)+IF(H20&lt;&gt;"N/A",2))</f>
        <v>4</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row>
    <row r="21" spans="1:102" s="6" customFormat="1" ht="56.25">
      <c r="A21" s="134">
        <v>15</v>
      </c>
      <c r="B21" s="135" t="s">
        <v>342</v>
      </c>
      <c r="C21" s="136" t="s">
        <v>465</v>
      </c>
      <c r="D21" s="94" t="s">
        <v>502</v>
      </c>
      <c r="E21" s="7" t="s">
        <v>503</v>
      </c>
      <c r="F21" s="7" t="s">
        <v>25</v>
      </c>
      <c r="G21" s="83">
        <v>0</v>
      </c>
      <c r="H21" s="83">
        <v>0</v>
      </c>
      <c r="I21" s="79">
        <f t="shared" si="0"/>
        <v>0</v>
      </c>
      <c r="J21" s="8">
        <f t="shared" si="6"/>
        <v>0</v>
      </c>
      <c r="K21" s="13" t="str">
        <f t="shared" si="2"/>
        <v>Non-Compliant</v>
      </c>
      <c r="L21" s="169"/>
      <c r="M21" s="167"/>
      <c r="N21" s="5"/>
      <c r="O21" s="224">
        <f t="shared" si="7"/>
        <v>4</v>
      </c>
      <c r="P21" s="224">
        <f>(IF(G21&lt;&gt;"N/A",2)+IF(H21&lt;&gt;"N/A",2))</f>
        <v>4</v>
      </c>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row>
    <row r="22" spans="1:102" s="6" customFormat="1" ht="56.25">
      <c r="A22" s="134">
        <v>16</v>
      </c>
      <c r="B22" s="135" t="s">
        <v>342</v>
      </c>
      <c r="C22" s="136" t="s">
        <v>465</v>
      </c>
      <c r="D22" s="94" t="s">
        <v>502</v>
      </c>
      <c r="E22" s="7" t="s">
        <v>26</v>
      </c>
      <c r="F22" s="7" t="s">
        <v>27</v>
      </c>
      <c r="G22" s="83">
        <v>0</v>
      </c>
      <c r="H22" s="83">
        <v>0</v>
      </c>
      <c r="I22" s="79">
        <f t="shared" si="0"/>
        <v>0</v>
      </c>
      <c r="J22" s="8">
        <f t="shared" si="6"/>
        <v>0</v>
      </c>
      <c r="K22" s="13" t="str">
        <f t="shared" si="2"/>
        <v>Non-Compliant</v>
      </c>
      <c r="L22" s="169"/>
      <c r="M22" s="167"/>
      <c r="N22" s="5"/>
      <c r="O22" s="224">
        <f t="shared" si="7"/>
        <v>4</v>
      </c>
      <c r="P22" s="224">
        <f>(IF(G22&lt;&gt;"N/A",2)+IF(H22&lt;&gt;"N/A",2))</f>
        <v>4</v>
      </c>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row>
    <row r="23" spans="1:102" s="6" customFormat="1" ht="56.25">
      <c r="A23" s="134">
        <v>17</v>
      </c>
      <c r="B23" s="135" t="s">
        <v>342</v>
      </c>
      <c r="C23" s="136" t="s">
        <v>465</v>
      </c>
      <c r="D23" s="94" t="s">
        <v>502</v>
      </c>
      <c r="E23" s="7" t="s">
        <v>28</v>
      </c>
      <c r="F23" s="7" t="s">
        <v>29</v>
      </c>
      <c r="G23" s="83">
        <v>0</v>
      </c>
      <c r="H23" s="83">
        <v>0</v>
      </c>
      <c r="I23" s="79">
        <f t="shared" si="0"/>
        <v>0</v>
      </c>
      <c r="J23" s="8">
        <f aca="true" t="shared" si="8" ref="J23:J31">I23/O23</f>
        <v>0</v>
      </c>
      <c r="K23" s="13" t="str">
        <f t="shared" si="2"/>
        <v>Non-Compliant</v>
      </c>
      <c r="L23" s="169"/>
      <c r="M23" s="167"/>
      <c r="N23" s="5"/>
      <c r="O23" s="224">
        <f t="shared" si="7"/>
        <v>4</v>
      </c>
      <c r="P23" s="224">
        <f>(IF(G23&lt;&gt;"N/A",2)+IF(H23&lt;&gt;"N/A",2))</f>
        <v>4</v>
      </c>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row>
    <row r="24" spans="1:102" s="59" customFormat="1" ht="13.5" thickBot="1">
      <c r="A24" s="285" t="s">
        <v>125</v>
      </c>
      <c r="B24" s="286"/>
      <c r="C24" s="287"/>
      <c r="D24" s="287"/>
      <c r="E24" s="287"/>
      <c r="F24" s="287"/>
      <c r="G24" s="77">
        <f>SUM(G19:G23)</f>
        <v>0</v>
      </c>
      <c r="H24" s="77">
        <f>SUM(H19:H23)</f>
        <v>0</v>
      </c>
      <c r="I24" s="78">
        <f>SUM(G24:H24)</f>
        <v>0</v>
      </c>
      <c r="J24" s="60">
        <f>I24/O24</f>
        <v>0</v>
      </c>
      <c r="K24" s="14" t="str">
        <f>IF(J24=100%,"Compliant",IF(AND(1%&lt;J24,J24&lt;100%),"Partial",IF(AND(K19="Not Applicable",K20="Not Applicable",K21="Not Applicable",K22="Not Applicable",K23="Not Applicable"),"Not Applicable","Non-Compliant")))</f>
        <v>Non-Compliant</v>
      </c>
      <c r="L24" s="170"/>
      <c r="M24" s="171"/>
      <c r="N24" s="5"/>
      <c r="O24" s="224">
        <f t="shared" si="7"/>
        <v>20</v>
      </c>
      <c r="P24" s="224">
        <f>(IF(G19&lt;&gt;"N/A",2)+IF(H19&lt;&gt;"N/A",2)+IF(G20&lt;&gt;"N/A",2)+IF(H20&lt;&gt;"N/A",2)+IF(G21&lt;&gt;"N/A",2)+IF(H21&lt;&gt;"N/A",2)+IF(G22&lt;&gt;"N/A",2)+IF(H22&lt;&gt;"N/A",2)+IF(G23&lt;&gt;"N/A",2)+IF(H23&lt;&gt;"N/A",2))</f>
        <v>20</v>
      </c>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row>
    <row r="25" spans="1:102" s="6" customFormat="1" ht="56.25">
      <c r="A25" s="174">
        <v>18</v>
      </c>
      <c r="B25" s="175" t="s">
        <v>342</v>
      </c>
      <c r="C25" s="176" t="s">
        <v>466</v>
      </c>
      <c r="D25" s="182" t="s">
        <v>31</v>
      </c>
      <c r="E25" s="183" t="s">
        <v>32</v>
      </c>
      <c r="F25" s="183" t="s">
        <v>33</v>
      </c>
      <c r="G25" s="83">
        <v>0</v>
      </c>
      <c r="H25" s="83">
        <v>0</v>
      </c>
      <c r="I25" s="184">
        <f t="shared" si="0"/>
        <v>0</v>
      </c>
      <c r="J25" s="8">
        <f t="shared" si="8"/>
        <v>0</v>
      </c>
      <c r="K25" s="179" t="str">
        <f t="shared" si="2"/>
        <v>Non-Compliant</v>
      </c>
      <c r="L25" s="180"/>
      <c r="M25" s="181"/>
      <c r="N25" s="5"/>
      <c r="O25" s="224">
        <f aca="true" t="shared" si="9" ref="O25:O30">IF(P25=0,1,P25)</f>
        <v>4</v>
      </c>
      <c r="P25" s="224">
        <f aca="true" t="shared" si="10" ref="P25:P36">(IF(G25&lt;&gt;"N/A",2)+IF(H25&lt;&gt;"N/A",2))</f>
        <v>4</v>
      </c>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row>
    <row r="26" spans="1:102" s="6" customFormat="1" ht="67.5">
      <c r="A26" s="134">
        <v>19</v>
      </c>
      <c r="B26" s="135" t="s">
        <v>342</v>
      </c>
      <c r="C26" s="136" t="s">
        <v>466</v>
      </c>
      <c r="D26" s="94" t="s">
        <v>31</v>
      </c>
      <c r="E26" s="7" t="s">
        <v>34</v>
      </c>
      <c r="F26" s="7" t="s">
        <v>35</v>
      </c>
      <c r="G26" s="83">
        <v>0</v>
      </c>
      <c r="H26" s="83">
        <v>0</v>
      </c>
      <c r="I26" s="79">
        <f t="shared" si="0"/>
        <v>0</v>
      </c>
      <c r="J26" s="8">
        <f t="shared" si="8"/>
        <v>0</v>
      </c>
      <c r="K26" s="13" t="str">
        <f t="shared" si="2"/>
        <v>Non-Compliant</v>
      </c>
      <c r="L26" s="169"/>
      <c r="M26" s="167"/>
      <c r="N26" s="5"/>
      <c r="O26" s="224">
        <f t="shared" si="9"/>
        <v>4</v>
      </c>
      <c r="P26" s="224">
        <f t="shared" si="10"/>
        <v>4</v>
      </c>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row>
    <row r="27" spans="1:102" s="6" customFormat="1" ht="67.5">
      <c r="A27" s="134">
        <v>20</v>
      </c>
      <c r="B27" s="135" t="s">
        <v>342</v>
      </c>
      <c r="C27" s="136" t="s">
        <v>466</v>
      </c>
      <c r="D27" s="94" t="s">
        <v>31</v>
      </c>
      <c r="E27" s="7" t="s">
        <v>36</v>
      </c>
      <c r="F27" s="7" t="s">
        <v>37</v>
      </c>
      <c r="G27" s="83">
        <v>0</v>
      </c>
      <c r="H27" s="83">
        <v>0</v>
      </c>
      <c r="I27" s="79">
        <f t="shared" si="0"/>
        <v>0</v>
      </c>
      <c r="J27" s="8">
        <f t="shared" si="8"/>
        <v>0</v>
      </c>
      <c r="K27" s="13" t="str">
        <f t="shared" si="2"/>
        <v>Non-Compliant</v>
      </c>
      <c r="L27" s="169"/>
      <c r="M27" s="167"/>
      <c r="N27" s="5"/>
      <c r="O27" s="224">
        <f t="shared" si="9"/>
        <v>4</v>
      </c>
      <c r="P27" s="224">
        <f t="shared" si="10"/>
        <v>4</v>
      </c>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row>
    <row r="28" spans="1:102" s="6" customFormat="1" ht="67.5">
      <c r="A28" s="134">
        <v>21</v>
      </c>
      <c r="B28" s="135" t="s">
        <v>342</v>
      </c>
      <c r="C28" s="136" t="s">
        <v>466</v>
      </c>
      <c r="D28" s="94" t="s">
        <v>38</v>
      </c>
      <c r="E28" s="7" t="s">
        <v>39</v>
      </c>
      <c r="F28" s="7" t="s">
        <v>40</v>
      </c>
      <c r="G28" s="83">
        <v>0</v>
      </c>
      <c r="H28" s="83">
        <v>0</v>
      </c>
      <c r="I28" s="79">
        <f t="shared" si="0"/>
        <v>0</v>
      </c>
      <c r="J28" s="8">
        <f t="shared" si="8"/>
        <v>0</v>
      </c>
      <c r="K28" s="13" t="str">
        <f t="shared" si="2"/>
        <v>Non-Compliant</v>
      </c>
      <c r="L28" s="169"/>
      <c r="M28" s="167"/>
      <c r="N28" s="5"/>
      <c r="O28" s="224">
        <f t="shared" si="9"/>
        <v>4</v>
      </c>
      <c r="P28" s="224">
        <f t="shared" si="10"/>
        <v>4</v>
      </c>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row>
    <row r="29" spans="1:102" s="6" customFormat="1" ht="67.5">
      <c r="A29" s="134">
        <v>22</v>
      </c>
      <c r="B29" s="135" t="s">
        <v>342</v>
      </c>
      <c r="C29" s="136" t="s">
        <v>466</v>
      </c>
      <c r="D29" s="94" t="s">
        <v>38</v>
      </c>
      <c r="E29" s="70" t="s">
        <v>175</v>
      </c>
      <c r="F29" s="70" t="s">
        <v>9</v>
      </c>
      <c r="G29" s="83">
        <v>0</v>
      </c>
      <c r="H29" s="83">
        <v>0</v>
      </c>
      <c r="I29" s="79">
        <f>SUM(G29:H29)</f>
        <v>0</v>
      </c>
      <c r="J29" s="8">
        <f t="shared" si="8"/>
        <v>0</v>
      </c>
      <c r="K29" s="13" t="str">
        <f>IF(J29=100%,"Compliant",IF(AND(1%&lt;J29,J29&lt;100%),"Partial",IF(AND(G29="N/A",H29="N/A"),"Not Applicable","Non-Compliant")))</f>
        <v>Non-Compliant</v>
      </c>
      <c r="L29" s="169"/>
      <c r="M29" s="167"/>
      <c r="N29" s="5"/>
      <c r="O29" s="224">
        <f t="shared" si="9"/>
        <v>4</v>
      </c>
      <c r="P29" s="224">
        <f t="shared" si="10"/>
        <v>4</v>
      </c>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row>
    <row r="30" spans="1:102" s="6" customFormat="1" ht="56.25">
      <c r="A30" s="134">
        <v>23</v>
      </c>
      <c r="B30" s="135" t="s">
        <v>342</v>
      </c>
      <c r="C30" s="136" t="s">
        <v>466</v>
      </c>
      <c r="D30" s="94" t="s">
        <v>38</v>
      </c>
      <c r="E30" s="70" t="s">
        <v>176</v>
      </c>
      <c r="F30" s="70" t="s">
        <v>174</v>
      </c>
      <c r="G30" s="83">
        <v>0</v>
      </c>
      <c r="H30" s="83">
        <v>0</v>
      </c>
      <c r="I30" s="79">
        <f>SUM(G30:H30)</f>
        <v>0</v>
      </c>
      <c r="J30" s="8">
        <f t="shared" si="8"/>
        <v>0</v>
      </c>
      <c r="K30" s="13" t="str">
        <f>IF(J30=100%,"Compliant",IF(AND(1%&lt;J30,J30&lt;100%),"Partial",IF(AND(G30="N/A",H30="N/A"),"Not Applicable","Non-Compliant")))</f>
        <v>Non-Compliant</v>
      </c>
      <c r="L30" s="169"/>
      <c r="M30" s="167"/>
      <c r="N30" s="5"/>
      <c r="O30" s="224">
        <f t="shared" si="9"/>
        <v>4</v>
      </c>
      <c r="P30" s="224">
        <f t="shared" si="10"/>
        <v>4</v>
      </c>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row>
    <row r="31" spans="1:102" s="6" customFormat="1" ht="56.25">
      <c r="A31" s="134">
        <v>24</v>
      </c>
      <c r="B31" s="135" t="s">
        <v>342</v>
      </c>
      <c r="C31" s="136" t="s">
        <v>466</v>
      </c>
      <c r="D31" s="94" t="s">
        <v>38</v>
      </c>
      <c r="E31" s="70" t="s">
        <v>177</v>
      </c>
      <c r="F31" s="70" t="s">
        <v>161</v>
      </c>
      <c r="G31" s="83">
        <v>0</v>
      </c>
      <c r="H31" s="83">
        <v>0</v>
      </c>
      <c r="I31" s="79">
        <f>SUM(G31:H31)</f>
        <v>0</v>
      </c>
      <c r="J31" s="8">
        <f t="shared" si="8"/>
        <v>0</v>
      </c>
      <c r="K31" s="13" t="str">
        <f>IF(J31=100%,"Compliant",IF(AND(1%&lt;J31,J31&lt;100%),"Partial",IF(AND(G31="N/A",H31="N/A"),"Not Applicable","Non-Compliant")))</f>
        <v>Non-Compliant</v>
      </c>
      <c r="L31" s="169"/>
      <c r="M31" s="167"/>
      <c r="N31" s="5"/>
      <c r="O31" s="224">
        <f aca="true" t="shared" si="11" ref="O31:O40">IF(P31=0,1,P31)</f>
        <v>4</v>
      </c>
      <c r="P31" s="224">
        <f t="shared" si="10"/>
        <v>4</v>
      </c>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row>
    <row r="32" spans="1:102" s="6" customFormat="1" ht="56.25">
      <c r="A32" s="134">
        <v>25</v>
      </c>
      <c r="B32" s="135" t="s">
        <v>342</v>
      </c>
      <c r="C32" s="136" t="s">
        <v>466</v>
      </c>
      <c r="D32" s="94" t="s">
        <v>41</v>
      </c>
      <c r="E32" s="7" t="s">
        <v>178</v>
      </c>
      <c r="F32" s="7" t="s">
        <v>150</v>
      </c>
      <c r="G32" s="83">
        <v>0</v>
      </c>
      <c r="H32" s="83">
        <v>0</v>
      </c>
      <c r="I32" s="79">
        <f t="shared" si="0"/>
        <v>0</v>
      </c>
      <c r="J32" s="8">
        <f aca="true" t="shared" si="12" ref="J32:J40">I32/O32</f>
        <v>0</v>
      </c>
      <c r="K32" s="13" t="str">
        <f t="shared" si="2"/>
        <v>Non-Compliant</v>
      </c>
      <c r="L32" s="169"/>
      <c r="M32" s="167"/>
      <c r="N32" s="5"/>
      <c r="O32" s="224">
        <f t="shared" si="11"/>
        <v>4</v>
      </c>
      <c r="P32" s="224">
        <f t="shared" si="10"/>
        <v>4</v>
      </c>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row>
    <row r="33" spans="1:102" s="6" customFormat="1" ht="56.25">
      <c r="A33" s="134">
        <v>26</v>
      </c>
      <c r="B33" s="135" t="s">
        <v>342</v>
      </c>
      <c r="C33" s="136" t="s">
        <v>466</v>
      </c>
      <c r="D33" s="94" t="s">
        <v>41</v>
      </c>
      <c r="E33" s="7" t="s">
        <v>179</v>
      </c>
      <c r="F33" s="7" t="s">
        <v>180</v>
      </c>
      <c r="G33" s="83">
        <v>0</v>
      </c>
      <c r="H33" s="83">
        <v>0</v>
      </c>
      <c r="I33" s="79">
        <f>SUM(G33:H33)</f>
        <v>0</v>
      </c>
      <c r="J33" s="8">
        <f t="shared" si="12"/>
        <v>0</v>
      </c>
      <c r="K33" s="13" t="str">
        <f>IF(J33=100%,"Compliant",IF(AND(1%&lt;J33,J33&lt;100%),"Partial",IF(AND(G33="N/A",H33="N/A"),"Not Applicable","Non-Compliant")))</f>
        <v>Non-Compliant</v>
      </c>
      <c r="L33" s="169"/>
      <c r="M33" s="167"/>
      <c r="N33" s="5"/>
      <c r="O33" s="224">
        <f t="shared" si="11"/>
        <v>4</v>
      </c>
      <c r="P33" s="224">
        <f t="shared" si="10"/>
        <v>4</v>
      </c>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row>
    <row r="34" spans="1:102" s="6" customFormat="1" ht="67.5">
      <c r="A34" s="134">
        <v>27</v>
      </c>
      <c r="B34" s="135" t="s">
        <v>342</v>
      </c>
      <c r="C34" s="136" t="s">
        <v>466</v>
      </c>
      <c r="D34" s="94" t="s">
        <v>42</v>
      </c>
      <c r="E34" s="7" t="s">
        <v>43</v>
      </c>
      <c r="F34" s="7" t="s">
        <v>453</v>
      </c>
      <c r="G34" s="83">
        <v>0</v>
      </c>
      <c r="H34" s="83">
        <v>0</v>
      </c>
      <c r="I34" s="79">
        <f t="shared" si="0"/>
        <v>0</v>
      </c>
      <c r="J34" s="8">
        <f t="shared" si="12"/>
        <v>0</v>
      </c>
      <c r="K34" s="13" t="str">
        <f t="shared" si="2"/>
        <v>Non-Compliant</v>
      </c>
      <c r="L34" s="169"/>
      <c r="M34" s="167"/>
      <c r="N34" s="5"/>
      <c r="O34" s="224">
        <f t="shared" si="11"/>
        <v>4</v>
      </c>
      <c r="P34" s="224">
        <f t="shared" si="10"/>
        <v>4</v>
      </c>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row>
    <row r="35" spans="1:102" s="6" customFormat="1" ht="56.25">
      <c r="A35" s="134">
        <v>28</v>
      </c>
      <c r="B35" s="135" t="s">
        <v>342</v>
      </c>
      <c r="C35" s="136" t="s">
        <v>466</v>
      </c>
      <c r="D35" s="94" t="s">
        <v>42</v>
      </c>
      <c r="E35" s="7" t="s">
        <v>454</v>
      </c>
      <c r="F35" s="7" t="s">
        <v>455</v>
      </c>
      <c r="G35" s="83">
        <v>0</v>
      </c>
      <c r="H35" s="83">
        <v>0</v>
      </c>
      <c r="I35" s="79">
        <f t="shared" si="0"/>
        <v>0</v>
      </c>
      <c r="J35" s="8">
        <f t="shared" si="12"/>
        <v>0</v>
      </c>
      <c r="K35" s="13" t="str">
        <f t="shared" si="2"/>
        <v>Non-Compliant</v>
      </c>
      <c r="L35" s="169"/>
      <c r="M35" s="167"/>
      <c r="N35" s="5"/>
      <c r="O35" s="224">
        <f t="shared" si="11"/>
        <v>4</v>
      </c>
      <c r="P35" s="224">
        <f t="shared" si="10"/>
        <v>4</v>
      </c>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row>
    <row r="36" spans="1:102" s="6" customFormat="1" ht="67.5">
      <c r="A36" s="134">
        <v>29</v>
      </c>
      <c r="B36" s="135" t="s">
        <v>342</v>
      </c>
      <c r="C36" s="136" t="s">
        <v>466</v>
      </c>
      <c r="D36" s="94" t="s">
        <v>42</v>
      </c>
      <c r="E36" s="7" t="s">
        <v>456</v>
      </c>
      <c r="F36" s="7" t="s">
        <v>457</v>
      </c>
      <c r="G36" s="83">
        <v>0</v>
      </c>
      <c r="H36" s="83">
        <v>0</v>
      </c>
      <c r="I36" s="79">
        <f t="shared" si="0"/>
        <v>0</v>
      </c>
      <c r="J36" s="8">
        <f t="shared" si="12"/>
        <v>0</v>
      </c>
      <c r="K36" s="13" t="str">
        <f t="shared" si="2"/>
        <v>Non-Compliant</v>
      </c>
      <c r="L36" s="169"/>
      <c r="M36" s="167"/>
      <c r="N36" s="5"/>
      <c r="O36" s="224">
        <f t="shared" si="11"/>
        <v>4</v>
      </c>
      <c r="P36" s="224">
        <f t="shared" si="10"/>
        <v>4</v>
      </c>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row>
    <row r="37" spans="1:102" s="59" customFormat="1" ht="13.5" thickBot="1">
      <c r="A37" s="285" t="s">
        <v>126</v>
      </c>
      <c r="B37" s="286"/>
      <c r="C37" s="287"/>
      <c r="D37" s="287"/>
      <c r="E37" s="287"/>
      <c r="F37" s="287"/>
      <c r="G37" s="77">
        <f>SUM(G25:G36)</f>
        <v>0</v>
      </c>
      <c r="H37" s="77">
        <f>SUM(H25:H36)</f>
        <v>0</v>
      </c>
      <c r="I37" s="78">
        <f>SUM(G37:H37)</f>
        <v>0</v>
      </c>
      <c r="J37" s="60">
        <f t="shared" si="12"/>
        <v>0</v>
      </c>
      <c r="K37" s="14" t="str">
        <f>IF(J37=100%,"Compliant",IF(AND(1%&lt;J37,J37&lt;100%),"Partial",IF(AND(K25="Not Applicable",K26="Not Applicable",K27="Not Applicable",K28="Not Applicable",K29="Not Applicable",K30="Not Applicable",K31="Not Applicable",K32="Not Applicable",K33="Not Applicable",K34="Not Applicable",K35="Not Applicable",K36="Not Applicable"),"Not Applicable","Non-Compliant")))</f>
        <v>Non-Compliant</v>
      </c>
      <c r="L37" s="170"/>
      <c r="M37" s="171"/>
      <c r="N37" s="5"/>
      <c r="O37" s="224">
        <f t="shared" si="11"/>
        <v>48</v>
      </c>
      <c r="P37" s="224">
        <f>(IF(G25&lt;&gt;"N/A",2)+IF(H25&lt;&gt;"N/A",2)+IF(G26&lt;&gt;"N/A",2)+IF(H26&lt;&gt;"N/A",2)+IF(G27&lt;&gt;"N/A",2)+IF(H27&lt;&gt;"N/A",2)+IF(G28&lt;&gt;"N/A",2)+IF(H28&lt;&gt;"N/A",2)+IF(G29&lt;&gt;"N/A",2)+IF(H29&lt;&gt;"N/A",2)+IF(G30&lt;&gt;"N/A",2)+IF(H30&lt;&gt;"N/A",2)+IF(G31&lt;&gt;"N/A",2)+IF(H31&lt;&gt;"N/A",2)+IF(G32&lt;&gt;"N/A",2)+IF(H32&lt;&gt;"N/A",2)+IF(G33&lt;&gt;"N/A",2)+IF(H33&lt;&gt;"N/A",2)+IF(G34&lt;&gt;"N/A",2)+IF(H34&lt;&gt;"N/A",2)+IF(G35&lt;&gt;"N/A",2)+IF(H35&lt;&gt;"N/A",2)+IF(G36&lt;&gt;"N/A",2)+IF(H36&lt;&gt;"N/A",2))</f>
        <v>48</v>
      </c>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row>
    <row r="38" spans="1:16" ht="56.25">
      <c r="A38" s="174">
        <v>30</v>
      </c>
      <c r="B38" s="175" t="s">
        <v>342</v>
      </c>
      <c r="C38" s="176" t="s">
        <v>467</v>
      </c>
      <c r="D38" s="185" t="s">
        <v>459</v>
      </c>
      <c r="E38" s="186" t="s">
        <v>462</v>
      </c>
      <c r="F38" s="186" t="s">
        <v>399</v>
      </c>
      <c r="G38" s="83">
        <v>0</v>
      </c>
      <c r="H38" s="83">
        <v>0</v>
      </c>
      <c r="I38" s="178">
        <f t="shared" si="0"/>
        <v>0</v>
      </c>
      <c r="J38" s="3">
        <f t="shared" si="12"/>
        <v>0</v>
      </c>
      <c r="K38" s="179" t="str">
        <f t="shared" si="2"/>
        <v>Non-Compliant</v>
      </c>
      <c r="L38" s="180"/>
      <c r="M38" s="181"/>
      <c r="O38" s="224">
        <f t="shared" si="11"/>
        <v>4</v>
      </c>
      <c r="P38" s="224">
        <f>(IF(G38&lt;&gt;"N/A",2)+IF(H38&lt;&gt;"N/A",2))</f>
        <v>4</v>
      </c>
    </row>
    <row r="39" spans="1:16" ht="45">
      <c r="A39" s="134">
        <v>31</v>
      </c>
      <c r="B39" s="135" t="s">
        <v>342</v>
      </c>
      <c r="C39" s="136" t="s">
        <v>467</v>
      </c>
      <c r="D39" s="93" t="s">
        <v>459</v>
      </c>
      <c r="E39" s="4" t="s">
        <v>400</v>
      </c>
      <c r="F39" s="4" t="s">
        <v>401</v>
      </c>
      <c r="G39" s="83">
        <v>0</v>
      </c>
      <c r="H39" s="83">
        <v>0</v>
      </c>
      <c r="I39" s="76">
        <f t="shared" si="0"/>
        <v>0</v>
      </c>
      <c r="J39" s="3">
        <f t="shared" si="12"/>
        <v>0</v>
      </c>
      <c r="K39" s="13" t="str">
        <f t="shared" si="2"/>
        <v>Non-Compliant</v>
      </c>
      <c r="L39" s="169"/>
      <c r="M39" s="167"/>
      <c r="O39" s="224">
        <f t="shared" si="11"/>
        <v>4</v>
      </c>
      <c r="P39" s="224">
        <f>(IF(G39&lt;&gt;"N/A",2)+IF(H39&lt;&gt;"N/A",2))</f>
        <v>4</v>
      </c>
    </row>
    <row r="40" spans="1:16" ht="45">
      <c r="A40" s="134">
        <v>32</v>
      </c>
      <c r="B40" s="135" t="s">
        <v>342</v>
      </c>
      <c r="C40" s="136" t="s">
        <v>467</v>
      </c>
      <c r="D40" s="93" t="s">
        <v>459</v>
      </c>
      <c r="E40" s="4" t="s">
        <v>181</v>
      </c>
      <c r="F40" s="4" t="s">
        <v>182</v>
      </c>
      <c r="G40" s="83">
        <v>0</v>
      </c>
      <c r="H40" s="83">
        <v>0</v>
      </c>
      <c r="I40" s="76">
        <f t="shared" si="0"/>
        <v>0</v>
      </c>
      <c r="J40" s="3">
        <f t="shared" si="12"/>
        <v>0</v>
      </c>
      <c r="K40" s="13" t="str">
        <f t="shared" si="2"/>
        <v>Non-Compliant</v>
      </c>
      <c r="L40" s="156"/>
      <c r="M40" s="167"/>
      <c r="O40" s="224">
        <f t="shared" si="11"/>
        <v>4</v>
      </c>
      <c r="P40" s="224">
        <f>(IF(G40&lt;&gt;"N/A",2)+IF(H40&lt;&gt;"N/A",2))</f>
        <v>4</v>
      </c>
    </row>
    <row r="41" spans="1:16" ht="45">
      <c r="A41" s="134">
        <v>33</v>
      </c>
      <c r="B41" s="135" t="s">
        <v>342</v>
      </c>
      <c r="C41" s="136" t="s">
        <v>467</v>
      </c>
      <c r="D41" s="93" t="s">
        <v>459</v>
      </c>
      <c r="E41" s="4" t="s">
        <v>151</v>
      </c>
      <c r="F41" s="4" t="s">
        <v>152</v>
      </c>
      <c r="G41" s="83">
        <v>0</v>
      </c>
      <c r="H41" s="83">
        <v>0</v>
      </c>
      <c r="I41" s="76">
        <f t="shared" si="0"/>
        <v>0</v>
      </c>
      <c r="J41" s="3">
        <f aca="true" t="shared" si="13" ref="J41:J50">I41/O41</f>
        <v>0</v>
      </c>
      <c r="K41" s="13" t="str">
        <f t="shared" si="2"/>
        <v>Non-Compliant</v>
      </c>
      <c r="L41" s="169"/>
      <c r="M41" s="167"/>
      <c r="O41" s="224">
        <f aca="true" t="shared" si="14" ref="O41:O53">IF(P41=0,1,P41)</f>
        <v>4</v>
      </c>
      <c r="P41" s="224">
        <f>(IF(G41&lt;&gt;"N/A",2)+IF(H41&lt;&gt;"N/A",2))</f>
        <v>4</v>
      </c>
    </row>
    <row r="42" spans="1:102" s="59" customFormat="1" ht="13.5" thickBot="1">
      <c r="A42" s="285" t="s">
        <v>127</v>
      </c>
      <c r="B42" s="286"/>
      <c r="C42" s="289"/>
      <c r="D42" s="289"/>
      <c r="E42" s="289"/>
      <c r="F42" s="289"/>
      <c r="G42" s="77">
        <f>SUM(G38:G41)</f>
        <v>0</v>
      </c>
      <c r="H42" s="77">
        <f>SUM(H38:H41)</f>
        <v>0</v>
      </c>
      <c r="I42" s="78">
        <f>SUM(G42:H42)</f>
        <v>0</v>
      </c>
      <c r="J42" s="60">
        <f>I42/O42</f>
        <v>0</v>
      </c>
      <c r="K42" s="14" t="str">
        <f>IF(J42=100%,"Compliant",IF(AND(1%&lt;J42,J42&lt;100%),"Partial",IF(AND(K38="Not Applicable",K39="Not Applicable",K40="Not Applicable",K41="Not Applicable"),"Not Applicable","Non-Compliant")))</f>
        <v>Non-Compliant</v>
      </c>
      <c r="L42" s="170"/>
      <c r="M42" s="171"/>
      <c r="N42" s="5"/>
      <c r="O42" s="224">
        <f>IF(P42=0,1,P42)</f>
        <v>16</v>
      </c>
      <c r="P42" s="224">
        <f>(IF(G38&lt;&gt;"N/A",2)+IF(H38&lt;&gt;"N/A",2)+IF(G39&lt;&gt;"N/A",2)+IF(H39&lt;&gt;"N/A",2)+IF(G40&lt;&gt;"N/A",2)+IF(H40&lt;&gt;"N/A",2)+IF(G41&lt;&gt;"N/A",2)+IF(H41&lt;&gt;"N/A",2))</f>
        <v>16</v>
      </c>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row>
    <row r="43" spans="1:16" ht="45">
      <c r="A43" s="174">
        <v>34</v>
      </c>
      <c r="B43" s="175" t="s">
        <v>342</v>
      </c>
      <c r="C43" s="176" t="s">
        <v>468</v>
      </c>
      <c r="D43" s="185" t="s">
        <v>403</v>
      </c>
      <c r="E43" s="186" t="s">
        <v>404</v>
      </c>
      <c r="F43" s="186" t="s">
        <v>405</v>
      </c>
      <c r="G43" s="83">
        <v>0</v>
      </c>
      <c r="H43" s="83">
        <v>0</v>
      </c>
      <c r="I43" s="178">
        <f t="shared" si="0"/>
        <v>0</v>
      </c>
      <c r="J43" s="3">
        <f t="shared" si="13"/>
        <v>0</v>
      </c>
      <c r="K43" s="179" t="str">
        <f t="shared" si="2"/>
        <v>Non-Compliant</v>
      </c>
      <c r="L43" s="180"/>
      <c r="M43" s="181"/>
      <c r="O43" s="224">
        <f t="shared" si="14"/>
        <v>4</v>
      </c>
      <c r="P43" s="224">
        <f aca="true" t="shared" si="15" ref="P43:P53">(IF(G43&lt;&gt;"N/A",2)+IF(H43&lt;&gt;"N/A",2))</f>
        <v>4</v>
      </c>
    </row>
    <row r="44" spans="1:16" ht="45">
      <c r="A44" s="134">
        <v>35</v>
      </c>
      <c r="B44" s="135" t="s">
        <v>342</v>
      </c>
      <c r="C44" s="136" t="s">
        <v>468</v>
      </c>
      <c r="D44" s="93" t="s">
        <v>403</v>
      </c>
      <c r="E44" s="4" t="s">
        <v>406</v>
      </c>
      <c r="F44" s="4" t="s">
        <v>407</v>
      </c>
      <c r="G44" s="83">
        <v>0</v>
      </c>
      <c r="H44" s="83">
        <v>0</v>
      </c>
      <c r="I44" s="76">
        <f t="shared" si="0"/>
        <v>0</v>
      </c>
      <c r="J44" s="3">
        <f t="shared" si="13"/>
        <v>0</v>
      </c>
      <c r="K44" s="13" t="str">
        <f t="shared" si="2"/>
        <v>Non-Compliant</v>
      </c>
      <c r="L44" s="169"/>
      <c r="M44" s="167"/>
      <c r="O44" s="224">
        <f t="shared" si="14"/>
        <v>4</v>
      </c>
      <c r="P44" s="224">
        <f t="shared" si="15"/>
        <v>4</v>
      </c>
    </row>
    <row r="45" spans="1:16" ht="56.25">
      <c r="A45" s="134">
        <v>36</v>
      </c>
      <c r="B45" s="135" t="s">
        <v>342</v>
      </c>
      <c r="C45" s="136" t="s">
        <v>468</v>
      </c>
      <c r="D45" s="93" t="s">
        <v>403</v>
      </c>
      <c r="E45" s="4" t="s">
        <v>408</v>
      </c>
      <c r="F45" s="4" t="s">
        <v>409</v>
      </c>
      <c r="G45" s="83">
        <v>0</v>
      </c>
      <c r="H45" s="83">
        <v>0</v>
      </c>
      <c r="I45" s="76">
        <f t="shared" si="0"/>
        <v>0</v>
      </c>
      <c r="J45" s="3">
        <f t="shared" si="13"/>
        <v>0</v>
      </c>
      <c r="K45" s="13" t="str">
        <f t="shared" si="2"/>
        <v>Non-Compliant</v>
      </c>
      <c r="L45" s="169"/>
      <c r="M45" s="167"/>
      <c r="O45" s="224">
        <f t="shared" si="14"/>
        <v>4</v>
      </c>
      <c r="P45" s="224">
        <f t="shared" si="15"/>
        <v>4</v>
      </c>
    </row>
    <row r="46" spans="1:16" ht="56.25">
      <c r="A46" s="134">
        <v>37</v>
      </c>
      <c r="B46" s="135" t="s">
        <v>342</v>
      </c>
      <c r="C46" s="136" t="s">
        <v>468</v>
      </c>
      <c r="D46" s="93" t="s">
        <v>403</v>
      </c>
      <c r="E46" s="4" t="s">
        <v>410</v>
      </c>
      <c r="F46" s="4" t="s">
        <v>411</v>
      </c>
      <c r="G46" s="83">
        <v>0</v>
      </c>
      <c r="H46" s="83">
        <v>0</v>
      </c>
      <c r="I46" s="76">
        <f t="shared" si="0"/>
        <v>0</v>
      </c>
      <c r="J46" s="3">
        <f t="shared" si="13"/>
        <v>0</v>
      </c>
      <c r="K46" s="13" t="str">
        <f t="shared" si="2"/>
        <v>Non-Compliant</v>
      </c>
      <c r="L46" s="169"/>
      <c r="M46" s="167"/>
      <c r="O46" s="224">
        <f t="shared" si="14"/>
        <v>4</v>
      </c>
      <c r="P46" s="224">
        <f t="shared" si="15"/>
        <v>4</v>
      </c>
    </row>
    <row r="47" spans="1:16" ht="45">
      <c r="A47" s="134">
        <v>38</v>
      </c>
      <c r="B47" s="135" t="s">
        <v>342</v>
      </c>
      <c r="C47" s="136" t="s">
        <v>468</v>
      </c>
      <c r="D47" s="93" t="s">
        <v>403</v>
      </c>
      <c r="E47" s="4" t="s">
        <v>412</v>
      </c>
      <c r="F47" s="4" t="s">
        <v>413</v>
      </c>
      <c r="G47" s="83">
        <v>0</v>
      </c>
      <c r="H47" s="83">
        <v>0</v>
      </c>
      <c r="I47" s="76">
        <f t="shared" si="0"/>
        <v>0</v>
      </c>
      <c r="J47" s="3">
        <f t="shared" si="13"/>
        <v>0</v>
      </c>
      <c r="K47" s="13" t="str">
        <f t="shared" si="2"/>
        <v>Non-Compliant</v>
      </c>
      <c r="L47" s="169"/>
      <c r="M47" s="167"/>
      <c r="O47" s="224">
        <f t="shared" si="14"/>
        <v>4</v>
      </c>
      <c r="P47" s="224">
        <f t="shared" si="15"/>
        <v>4</v>
      </c>
    </row>
    <row r="48" spans="1:16" ht="45">
      <c r="A48" s="134">
        <v>39</v>
      </c>
      <c r="B48" s="135" t="s">
        <v>342</v>
      </c>
      <c r="C48" s="136" t="s">
        <v>468</v>
      </c>
      <c r="D48" s="93" t="s">
        <v>403</v>
      </c>
      <c r="E48" s="4" t="s">
        <v>155</v>
      </c>
      <c r="F48" s="4" t="s">
        <v>156</v>
      </c>
      <c r="G48" s="83">
        <v>0</v>
      </c>
      <c r="H48" s="83">
        <v>0</v>
      </c>
      <c r="I48" s="76">
        <f t="shared" si="0"/>
        <v>0</v>
      </c>
      <c r="J48" s="3">
        <f t="shared" si="13"/>
        <v>0</v>
      </c>
      <c r="K48" s="13" t="str">
        <f t="shared" si="2"/>
        <v>Non-Compliant</v>
      </c>
      <c r="L48" s="169"/>
      <c r="M48" s="167"/>
      <c r="O48" s="224">
        <f t="shared" si="14"/>
        <v>4</v>
      </c>
      <c r="P48" s="224">
        <f t="shared" si="15"/>
        <v>4</v>
      </c>
    </row>
    <row r="49" spans="1:16" ht="56.25">
      <c r="A49" s="134">
        <v>40</v>
      </c>
      <c r="B49" s="135" t="s">
        <v>342</v>
      </c>
      <c r="C49" s="136" t="s">
        <v>468</v>
      </c>
      <c r="D49" s="93" t="s">
        <v>157</v>
      </c>
      <c r="E49" s="4" t="s">
        <v>4</v>
      </c>
      <c r="F49" s="4" t="s">
        <v>5</v>
      </c>
      <c r="G49" s="83">
        <v>0</v>
      </c>
      <c r="H49" s="83">
        <v>0</v>
      </c>
      <c r="I49" s="76">
        <f t="shared" si="0"/>
        <v>0</v>
      </c>
      <c r="J49" s="3">
        <f t="shared" si="13"/>
        <v>0</v>
      </c>
      <c r="K49" s="13" t="str">
        <f t="shared" si="2"/>
        <v>Non-Compliant</v>
      </c>
      <c r="L49" s="169"/>
      <c r="M49" s="167"/>
      <c r="O49" s="224">
        <f t="shared" si="14"/>
        <v>4</v>
      </c>
      <c r="P49" s="224">
        <f t="shared" si="15"/>
        <v>4</v>
      </c>
    </row>
    <row r="50" spans="1:16" ht="56.25">
      <c r="A50" s="134">
        <v>41</v>
      </c>
      <c r="B50" s="135" t="s">
        <v>342</v>
      </c>
      <c r="C50" s="136" t="s">
        <v>468</v>
      </c>
      <c r="D50" s="93" t="s">
        <v>158</v>
      </c>
      <c r="E50" s="4" t="s">
        <v>159</v>
      </c>
      <c r="F50" s="4" t="s">
        <v>160</v>
      </c>
      <c r="G50" s="83">
        <v>0</v>
      </c>
      <c r="H50" s="83">
        <v>0</v>
      </c>
      <c r="I50" s="76">
        <f t="shared" si="0"/>
        <v>0</v>
      </c>
      <c r="J50" s="3">
        <f t="shared" si="13"/>
        <v>0</v>
      </c>
      <c r="K50" s="13" t="str">
        <f t="shared" si="2"/>
        <v>Non-Compliant</v>
      </c>
      <c r="L50" s="169"/>
      <c r="M50" s="167"/>
      <c r="O50" s="224">
        <f t="shared" si="14"/>
        <v>4</v>
      </c>
      <c r="P50" s="224">
        <f t="shared" si="15"/>
        <v>4</v>
      </c>
    </row>
    <row r="51" spans="1:16" ht="56.25">
      <c r="A51" s="134">
        <v>42</v>
      </c>
      <c r="B51" s="135" t="s">
        <v>342</v>
      </c>
      <c r="C51" s="136" t="s">
        <v>468</v>
      </c>
      <c r="D51" s="93" t="s">
        <v>158</v>
      </c>
      <c r="E51" s="4" t="s">
        <v>243</v>
      </c>
      <c r="F51" s="4" t="s">
        <v>244</v>
      </c>
      <c r="G51" s="83">
        <v>0</v>
      </c>
      <c r="H51" s="83">
        <v>0</v>
      </c>
      <c r="I51" s="76">
        <f t="shared" si="0"/>
        <v>0</v>
      </c>
      <c r="J51" s="3">
        <f aca="true" t="shared" si="16" ref="J51:J61">I51/O51</f>
        <v>0</v>
      </c>
      <c r="K51" s="13" t="str">
        <f t="shared" si="2"/>
        <v>Non-Compliant</v>
      </c>
      <c r="L51" s="169"/>
      <c r="M51" s="167"/>
      <c r="O51" s="224">
        <f t="shared" si="14"/>
        <v>4</v>
      </c>
      <c r="P51" s="224">
        <f t="shared" si="15"/>
        <v>4</v>
      </c>
    </row>
    <row r="52" spans="1:102" s="6" customFormat="1" ht="45">
      <c r="A52" s="134">
        <v>43</v>
      </c>
      <c r="B52" s="135" t="s">
        <v>342</v>
      </c>
      <c r="C52" s="136" t="s">
        <v>468</v>
      </c>
      <c r="D52" s="94" t="s">
        <v>245</v>
      </c>
      <c r="E52" s="7" t="s">
        <v>6</v>
      </c>
      <c r="F52" s="7" t="s">
        <v>7</v>
      </c>
      <c r="G52" s="83">
        <v>0</v>
      </c>
      <c r="H52" s="83">
        <v>0</v>
      </c>
      <c r="I52" s="79">
        <f t="shared" si="0"/>
        <v>0</v>
      </c>
      <c r="J52" s="8">
        <f t="shared" si="16"/>
        <v>0</v>
      </c>
      <c r="K52" s="13" t="str">
        <f t="shared" si="2"/>
        <v>Non-Compliant</v>
      </c>
      <c r="L52" s="169"/>
      <c r="M52" s="167"/>
      <c r="N52" s="5"/>
      <c r="O52" s="224">
        <f t="shared" si="14"/>
        <v>4</v>
      </c>
      <c r="P52" s="224">
        <f t="shared" si="15"/>
        <v>4</v>
      </c>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row>
    <row r="53" spans="1:102" s="6" customFormat="1" ht="45">
      <c r="A53" s="134">
        <v>44</v>
      </c>
      <c r="B53" s="135" t="s">
        <v>342</v>
      </c>
      <c r="C53" s="136" t="s">
        <v>468</v>
      </c>
      <c r="D53" s="94" t="s">
        <v>246</v>
      </c>
      <c r="E53" s="7" t="s">
        <v>76</v>
      </c>
      <c r="F53" s="7" t="s">
        <v>77</v>
      </c>
      <c r="G53" s="83">
        <v>0</v>
      </c>
      <c r="H53" s="83">
        <v>0</v>
      </c>
      <c r="I53" s="79">
        <f t="shared" si="0"/>
        <v>0</v>
      </c>
      <c r="J53" s="8">
        <f t="shared" si="16"/>
        <v>0</v>
      </c>
      <c r="K53" s="13" t="str">
        <f t="shared" si="2"/>
        <v>Non-Compliant</v>
      </c>
      <c r="L53" s="169"/>
      <c r="M53" s="167"/>
      <c r="N53" s="5"/>
      <c r="O53" s="224">
        <f t="shared" si="14"/>
        <v>4</v>
      </c>
      <c r="P53" s="224">
        <f t="shared" si="15"/>
        <v>4</v>
      </c>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row>
    <row r="54" spans="1:102" s="6" customFormat="1" ht="45">
      <c r="A54" s="134">
        <v>45</v>
      </c>
      <c r="B54" s="135" t="s">
        <v>342</v>
      </c>
      <c r="C54" s="136" t="s">
        <v>468</v>
      </c>
      <c r="D54" s="94" t="s">
        <v>246</v>
      </c>
      <c r="E54" s="7" t="s">
        <v>78</v>
      </c>
      <c r="F54" s="7" t="s">
        <v>79</v>
      </c>
      <c r="G54" s="83">
        <v>0</v>
      </c>
      <c r="H54" s="83">
        <v>0</v>
      </c>
      <c r="I54" s="79">
        <f t="shared" si="0"/>
        <v>0</v>
      </c>
      <c r="J54" s="8">
        <f t="shared" si="16"/>
        <v>0</v>
      </c>
      <c r="K54" s="13" t="str">
        <f t="shared" si="2"/>
        <v>Non-Compliant</v>
      </c>
      <c r="L54" s="169"/>
      <c r="M54" s="167"/>
      <c r="N54" s="5"/>
      <c r="O54" s="224">
        <f aca="true" t="shared" si="17" ref="O54:O67">IF(P54=0,1,P54)</f>
        <v>4</v>
      </c>
      <c r="P54" s="224">
        <f>(IF(G54&lt;&gt;"N/A",2)+IF(H54&lt;&gt;"N/A",2))</f>
        <v>4</v>
      </c>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row>
    <row r="55" spans="1:102" s="59" customFormat="1" ht="13.5" thickBot="1">
      <c r="A55" s="285" t="s">
        <v>128</v>
      </c>
      <c r="B55" s="286"/>
      <c r="C55" s="287"/>
      <c r="D55" s="287"/>
      <c r="E55" s="287"/>
      <c r="F55" s="287"/>
      <c r="G55" s="77">
        <f>SUM(G43:G54)</f>
        <v>0</v>
      </c>
      <c r="H55" s="77">
        <f>SUM(H43:H54)</f>
        <v>0</v>
      </c>
      <c r="I55" s="78">
        <f>SUM(G55:H55)</f>
        <v>0</v>
      </c>
      <c r="J55" s="60">
        <f t="shared" si="16"/>
        <v>0</v>
      </c>
      <c r="K55" s="14" t="str">
        <f>IF(J55=100%,"Compliant",IF(AND(1%&lt;J55,J55&lt;100%),"Partial",IF(AND(K43="Not Applicable",K44="Not Applicable",K45="Not Applicable",K46="Not Applicable",K47="Not Applicable",K48="Not Applicable",K49="Not Applicable",K50="Not Applicable",K51="Not Applicable",K52="Not Applicable",K53="Not Applicable",K54="Not Applicable"),"Not Applicable","Non-Compliant")))</f>
        <v>Non-Compliant</v>
      </c>
      <c r="L55" s="170"/>
      <c r="M55" s="171"/>
      <c r="N55" s="5"/>
      <c r="O55" s="224">
        <f>IF(P55=0,1,P55)</f>
        <v>48</v>
      </c>
      <c r="P55" s="224">
        <f>(IF(G43&lt;&gt;"N/A",2)+IF(H43&lt;&gt;"N/A",2)+IF(G44&lt;&gt;"N/A",2)+IF(H44&lt;&gt;"N/A",2)+IF(G45&lt;&gt;"N/A",2)+IF(H45&lt;&gt;"N/A",2)+IF(G46&lt;&gt;"N/A",2)+IF(H46&lt;&gt;"N/A",2)+IF(G47&lt;&gt;"N/A",2)+IF(H47&lt;&gt;"N/A",2)+IF(G48&lt;&gt;"N/A",2)+IF(H48&lt;&gt;"N/A",2)+IF(G49&lt;&gt;"N/A",2)+IF(H49&lt;&gt;"N/A",2)+IF(G50&lt;&gt;"N/A",2)+IF(H50&lt;&gt;"N/A",2)+IF(G51&lt;&gt;"N/A",2)+IF(H51&lt;&gt;"N/A",2)+IF(G52&lt;&gt;"N/A",2)+IF(H52&lt;&gt;"N/A",2)+IF(G53&lt;&gt;"N/A",2)+IF(H53&lt;&gt;"N/A",2)+IF(G54&lt;&gt;"N/A",2)+IF(H54&lt;&gt;"N/A",2))</f>
        <v>48</v>
      </c>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row>
    <row r="56" spans="1:102" s="11" customFormat="1" ht="90">
      <c r="A56" s="174">
        <v>46</v>
      </c>
      <c r="B56" s="175" t="s">
        <v>342</v>
      </c>
      <c r="C56" s="176" t="s">
        <v>469</v>
      </c>
      <c r="D56" s="177" t="s">
        <v>273</v>
      </c>
      <c r="E56" s="173" t="s">
        <v>163</v>
      </c>
      <c r="F56" s="187" t="s">
        <v>164</v>
      </c>
      <c r="G56" s="83">
        <v>0</v>
      </c>
      <c r="H56" s="83">
        <v>0</v>
      </c>
      <c r="I56" s="178">
        <f>SUM(G56:H56)</f>
        <v>0</v>
      </c>
      <c r="J56" s="3">
        <f t="shared" si="16"/>
        <v>0</v>
      </c>
      <c r="K56" s="179" t="str">
        <f>IF(J56=100%,"Compliant",IF(AND(1%&lt;J56,J56&lt;100%),"Partial",IF(AND(G56="N/A",H56="N/A"),"Not Applicable","Non-Compliant")))</f>
        <v>Non-Compliant</v>
      </c>
      <c r="L56" s="180"/>
      <c r="M56" s="181"/>
      <c r="N56" s="99"/>
      <c r="O56" s="224">
        <f t="shared" si="17"/>
        <v>4</v>
      </c>
      <c r="P56" s="224">
        <f>(IF(G56&lt;&gt;"N/A",2)+IF(H56&lt;&gt;"N/A",2))</f>
        <v>4</v>
      </c>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row>
    <row r="57" spans="1:16" ht="45">
      <c r="A57" s="134">
        <v>47</v>
      </c>
      <c r="B57" s="135" t="s">
        <v>342</v>
      </c>
      <c r="C57" s="136" t="s">
        <v>469</v>
      </c>
      <c r="D57" s="1" t="s">
        <v>273</v>
      </c>
      <c r="E57" s="4" t="s">
        <v>81</v>
      </c>
      <c r="F57" s="4" t="s">
        <v>82</v>
      </c>
      <c r="G57" s="83">
        <v>0</v>
      </c>
      <c r="H57" s="83">
        <v>0</v>
      </c>
      <c r="I57" s="76">
        <f t="shared" si="0"/>
        <v>0</v>
      </c>
      <c r="J57" s="3">
        <f t="shared" si="16"/>
        <v>0</v>
      </c>
      <c r="K57" s="13" t="str">
        <f t="shared" si="2"/>
        <v>Non-Compliant</v>
      </c>
      <c r="L57" s="169"/>
      <c r="M57" s="167"/>
      <c r="O57" s="224">
        <f t="shared" si="17"/>
        <v>4</v>
      </c>
      <c r="P57" s="224">
        <f>(IF(G57&lt;&gt;"N/A",2)+IF(H57&lt;&gt;"N/A",2))</f>
        <v>4</v>
      </c>
    </row>
    <row r="58" spans="1:102" s="59" customFormat="1" ht="13.5" thickBot="1">
      <c r="A58" s="285" t="s">
        <v>129</v>
      </c>
      <c r="B58" s="286"/>
      <c r="C58" s="287"/>
      <c r="D58" s="287"/>
      <c r="E58" s="287"/>
      <c r="F58" s="287"/>
      <c r="G58" s="77">
        <f>SUM(G56:G57)</f>
        <v>0</v>
      </c>
      <c r="H58" s="77">
        <f>SUM(H56:H57)</f>
        <v>0</v>
      </c>
      <c r="I58" s="78">
        <f>SUM(G58:H58)</f>
        <v>0</v>
      </c>
      <c r="J58" s="60">
        <f t="shared" si="16"/>
        <v>0</v>
      </c>
      <c r="K58" s="14" t="str">
        <f>IF(J58=100%,"Compliant",IF(AND(1%&lt;J58,J58&lt;100%),"Partial",IF(AND(K56="Not Applicable",K57="Not Applicable"),"Not Applicable","Non-Compliant")))</f>
        <v>Non-Compliant</v>
      </c>
      <c r="L58" s="170"/>
      <c r="M58" s="171"/>
      <c r="N58" s="5"/>
      <c r="O58" s="224">
        <f>IF(P58=0,1,P58)</f>
        <v>8</v>
      </c>
      <c r="P58" s="224">
        <f>(IF(G56&lt;&gt;"N/A",2)+IF(H56&lt;&gt;"N/A",2)+IF(G57&lt;&gt;"N/A",2)+IF(H57&lt;&gt;"N/A",2))</f>
        <v>8</v>
      </c>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row>
    <row r="59" spans="1:16" ht="123.75">
      <c r="A59" s="174">
        <v>48</v>
      </c>
      <c r="B59" s="175" t="s">
        <v>342</v>
      </c>
      <c r="C59" s="176" t="s">
        <v>470</v>
      </c>
      <c r="D59" s="185" t="s">
        <v>84</v>
      </c>
      <c r="E59" s="186" t="s">
        <v>85</v>
      </c>
      <c r="F59" s="186" t="s">
        <v>86</v>
      </c>
      <c r="G59" s="83">
        <v>0</v>
      </c>
      <c r="H59" s="83">
        <v>0</v>
      </c>
      <c r="I59" s="178">
        <f t="shared" si="0"/>
        <v>0</v>
      </c>
      <c r="J59" s="3">
        <f t="shared" si="16"/>
        <v>0</v>
      </c>
      <c r="K59" s="179" t="str">
        <f t="shared" si="2"/>
        <v>Non-Compliant</v>
      </c>
      <c r="L59" s="180"/>
      <c r="M59" s="181"/>
      <c r="O59" s="224">
        <f t="shared" si="17"/>
        <v>4</v>
      </c>
      <c r="P59" s="224">
        <f>(IF(G59&lt;&gt;"N/A",2)+IF(H59&lt;&gt;"N/A",2))</f>
        <v>4</v>
      </c>
    </row>
    <row r="60" spans="1:16" ht="67.5">
      <c r="A60" s="134">
        <v>49</v>
      </c>
      <c r="B60" s="135" t="s">
        <v>342</v>
      </c>
      <c r="C60" s="136" t="s">
        <v>470</v>
      </c>
      <c r="D60" s="93" t="s">
        <v>84</v>
      </c>
      <c r="E60" s="4" t="s">
        <v>92</v>
      </c>
      <c r="F60" s="4" t="s">
        <v>93</v>
      </c>
      <c r="G60" s="83">
        <v>0</v>
      </c>
      <c r="H60" s="83">
        <v>0</v>
      </c>
      <c r="I60" s="76">
        <f t="shared" si="0"/>
        <v>0</v>
      </c>
      <c r="J60" s="3">
        <f t="shared" si="16"/>
        <v>0</v>
      </c>
      <c r="K60" s="13" t="str">
        <f t="shared" si="2"/>
        <v>Non-Compliant</v>
      </c>
      <c r="L60" s="169"/>
      <c r="M60" s="167"/>
      <c r="O60" s="224">
        <f t="shared" si="17"/>
        <v>4</v>
      </c>
      <c r="P60" s="224">
        <f>(IF(G60&lt;&gt;"N/A",2)+IF(H60&lt;&gt;"N/A",2))</f>
        <v>4</v>
      </c>
    </row>
    <row r="61" spans="1:102" s="59" customFormat="1" ht="13.5" thickBot="1">
      <c r="A61" s="285" t="s">
        <v>110</v>
      </c>
      <c r="B61" s="286"/>
      <c r="C61" s="287"/>
      <c r="D61" s="287"/>
      <c r="E61" s="287"/>
      <c r="F61" s="287"/>
      <c r="G61" s="77">
        <f>SUM(G59:G60)</f>
        <v>0</v>
      </c>
      <c r="H61" s="77">
        <f>SUM(H59:H60)</f>
        <v>0</v>
      </c>
      <c r="I61" s="78">
        <f>SUM(G61:H61)</f>
        <v>0</v>
      </c>
      <c r="J61" s="60">
        <f t="shared" si="16"/>
        <v>0</v>
      </c>
      <c r="K61" s="14" t="str">
        <f>IF(J61=100%,"Compliant",IF(AND(1%&lt;J61,J61&lt;100%),"Partial",IF(AND(K59="Not Applicable",K60="Not Applicable"),"Not Applicable","Non-Compliant")))</f>
        <v>Non-Compliant</v>
      </c>
      <c r="L61" s="170"/>
      <c r="M61" s="171"/>
      <c r="N61" s="5"/>
      <c r="O61" s="224">
        <f>IF(P61=0,1,P61)</f>
        <v>8</v>
      </c>
      <c r="P61" s="224">
        <f>(IF(G59&lt;&gt;"N/A",2)+IF(H59&lt;&gt;"N/A",2)+IF(G60&lt;&gt;"N/A",2)+IF(H60&lt;&gt;"N/A",2))</f>
        <v>8</v>
      </c>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row>
    <row r="62" spans="1:102" s="6" customFormat="1" ht="56.25">
      <c r="A62" s="174">
        <v>50</v>
      </c>
      <c r="B62" s="175" t="s">
        <v>343</v>
      </c>
      <c r="C62" s="176" t="s">
        <v>471</v>
      </c>
      <c r="D62" s="182" t="s">
        <v>94</v>
      </c>
      <c r="E62" s="183" t="s">
        <v>153</v>
      </c>
      <c r="F62" s="183" t="s">
        <v>253</v>
      </c>
      <c r="G62" s="83">
        <v>0</v>
      </c>
      <c r="H62" s="83">
        <v>0</v>
      </c>
      <c r="I62" s="184">
        <f t="shared" si="0"/>
        <v>0</v>
      </c>
      <c r="J62" s="8">
        <f aca="true" t="shared" si="18" ref="J62:J67">I62/O62</f>
        <v>0</v>
      </c>
      <c r="K62" s="179" t="str">
        <f t="shared" si="2"/>
        <v>Non-Compliant</v>
      </c>
      <c r="L62" s="169"/>
      <c r="M62" s="167"/>
      <c r="N62" s="5"/>
      <c r="O62" s="224">
        <f t="shared" si="17"/>
        <v>4</v>
      </c>
      <c r="P62" s="224">
        <f aca="true" t="shared" si="19" ref="P62:P67">(IF(G62&lt;&gt;"N/A",2)+IF(H62&lt;&gt;"N/A",2))</f>
        <v>4</v>
      </c>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row>
    <row r="63" spans="1:102" s="6" customFormat="1" ht="33.75">
      <c r="A63" s="134">
        <v>51</v>
      </c>
      <c r="B63" s="135" t="s">
        <v>343</v>
      </c>
      <c r="C63" s="136" t="s">
        <v>471</v>
      </c>
      <c r="D63" s="94" t="s">
        <v>95</v>
      </c>
      <c r="E63" s="7" t="s">
        <v>96</v>
      </c>
      <c r="F63" s="7" t="s">
        <v>97</v>
      </c>
      <c r="G63" s="83">
        <v>0</v>
      </c>
      <c r="H63" s="83">
        <v>0</v>
      </c>
      <c r="I63" s="79">
        <f t="shared" si="0"/>
        <v>0</v>
      </c>
      <c r="J63" s="8">
        <f t="shared" si="18"/>
        <v>0</v>
      </c>
      <c r="K63" s="13" t="str">
        <f t="shared" si="2"/>
        <v>Non-Compliant</v>
      </c>
      <c r="L63" s="169"/>
      <c r="M63" s="167"/>
      <c r="N63" s="5"/>
      <c r="O63" s="224">
        <f t="shared" si="17"/>
        <v>4</v>
      </c>
      <c r="P63" s="224">
        <f t="shared" si="19"/>
        <v>4</v>
      </c>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row>
    <row r="64" spans="1:102" s="6" customFormat="1" ht="56.25">
      <c r="A64" s="134">
        <v>52</v>
      </c>
      <c r="B64" s="135" t="s">
        <v>343</v>
      </c>
      <c r="C64" s="136" t="s">
        <v>471</v>
      </c>
      <c r="D64" s="94" t="s">
        <v>95</v>
      </c>
      <c r="E64" s="7" t="s">
        <v>200</v>
      </c>
      <c r="F64" s="7" t="s">
        <v>201</v>
      </c>
      <c r="G64" s="83">
        <v>0</v>
      </c>
      <c r="H64" s="83">
        <v>0</v>
      </c>
      <c r="I64" s="79">
        <f t="shared" si="0"/>
        <v>0</v>
      </c>
      <c r="J64" s="8">
        <f t="shared" si="18"/>
        <v>0</v>
      </c>
      <c r="K64" s="13" t="str">
        <f t="shared" si="2"/>
        <v>Non-Compliant</v>
      </c>
      <c r="L64" s="169"/>
      <c r="M64" s="167"/>
      <c r="N64" s="5"/>
      <c r="O64" s="224">
        <f t="shared" si="17"/>
        <v>4</v>
      </c>
      <c r="P64" s="224">
        <f t="shared" si="19"/>
        <v>4</v>
      </c>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row>
    <row r="65" spans="1:102" s="6" customFormat="1" ht="45">
      <c r="A65" s="134">
        <v>53</v>
      </c>
      <c r="B65" s="135" t="s">
        <v>343</v>
      </c>
      <c r="C65" s="136" t="s">
        <v>471</v>
      </c>
      <c r="D65" s="94" t="s">
        <v>202</v>
      </c>
      <c r="E65" s="7" t="s">
        <v>203</v>
      </c>
      <c r="F65" s="7" t="s">
        <v>204</v>
      </c>
      <c r="G65" s="83">
        <v>0</v>
      </c>
      <c r="H65" s="83">
        <v>0</v>
      </c>
      <c r="I65" s="79">
        <f t="shared" si="0"/>
        <v>0</v>
      </c>
      <c r="J65" s="8">
        <f t="shared" si="18"/>
        <v>0</v>
      </c>
      <c r="K65" s="13" t="str">
        <f t="shared" si="2"/>
        <v>Non-Compliant</v>
      </c>
      <c r="L65" s="169"/>
      <c r="M65" s="167"/>
      <c r="N65" s="5"/>
      <c r="O65" s="224">
        <f t="shared" si="17"/>
        <v>4</v>
      </c>
      <c r="P65" s="224">
        <f t="shared" si="19"/>
        <v>4</v>
      </c>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row>
    <row r="66" spans="1:102" s="6" customFormat="1" ht="56.25">
      <c r="A66" s="134">
        <v>54</v>
      </c>
      <c r="B66" s="135" t="s">
        <v>343</v>
      </c>
      <c r="C66" s="136" t="s">
        <v>471</v>
      </c>
      <c r="D66" s="94" t="s">
        <v>205</v>
      </c>
      <c r="E66" s="7" t="s">
        <v>206</v>
      </c>
      <c r="F66" s="7" t="s">
        <v>414</v>
      </c>
      <c r="G66" s="83">
        <v>0</v>
      </c>
      <c r="H66" s="83">
        <v>0</v>
      </c>
      <c r="I66" s="79">
        <f t="shared" si="0"/>
        <v>0</v>
      </c>
      <c r="J66" s="8">
        <f t="shared" si="18"/>
        <v>0</v>
      </c>
      <c r="K66" s="13" t="str">
        <f t="shared" si="2"/>
        <v>Non-Compliant</v>
      </c>
      <c r="L66" s="169"/>
      <c r="M66" s="167"/>
      <c r="N66" s="5"/>
      <c r="O66" s="224">
        <f t="shared" si="17"/>
        <v>4</v>
      </c>
      <c r="P66" s="224">
        <f t="shared" si="19"/>
        <v>4</v>
      </c>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row>
    <row r="67" spans="1:102" s="6" customFormat="1" ht="45">
      <c r="A67" s="134">
        <v>55</v>
      </c>
      <c r="B67" s="135" t="s">
        <v>343</v>
      </c>
      <c r="C67" s="136" t="s">
        <v>471</v>
      </c>
      <c r="D67" s="94" t="s">
        <v>205</v>
      </c>
      <c r="E67" s="7" t="s">
        <v>415</v>
      </c>
      <c r="F67" s="7" t="s">
        <v>111</v>
      </c>
      <c r="G67" s="83">
        <v>0</v>
      </c>
      <c r="H67" s="83">
        <v>0</v>
      </c>
      <c r="I67" s="79">
        <f t="shared" si="0"/>
        <v>0</v>
      </c>
      <c r="J67" s="8">
        <f t="shared" si="18"/>
        <v>0</v>
      </c>
      <c r="K67" s="13" t="str">
        <f t="shared" si="2"/>
        <v>Non-Compliant</v>
      </c>
      <c r="L67" s="169"/>
      <c r="M67" s="167"/>
      <c r="N67" s="5"/>
      <c r="O67" s="224">
        <f t="shared" si="17"/>
        <v>4</v>
      </c>
      <c r="P67" s="224">
        <f t="shared" si="19"/>
        <v>4</v>
      </c>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row>
    <row r="68" spans="1:102" s="6" customFormat="1" ht="45">
      <c r="A68" s="134">
        <v>56</v>
      </c>
      <c r="B68" s="135" t="s">
        <v>343</v>
      </c>
      <c r="C68" s="136" t="s">
        <v>471</v>
      </c>
      <c r="D68" s="94" t="s">
        <v>205</v>
      </c>
      <c r="E68" s="7" t="s">
        <v>422</v>
      </c>
      <c r="F68" s="7" t="s">
        <v>423</v>
      </c>
      <c r="G68" s="83">
        <v>0</v>
      </c>
      <c r="H68" s="83">
        <v>0</v>
      </c>
      <c r="I68" s="79">
        <f t="shared" si="0"/>
        <v>0</v>
      </c>
      <c r="J68" s="8">
        <f>I68/O68</f>
        <v>0</v>
      </c>
      <c r="K68" s="13" t="str">
        <f t="shared" si="2"/>
        <v>Non-Compliant</v>
      </c>
      <c r="L68" s="169"/>
      <c r="M68" s="167"/>
      <c r="N68" s="5"/>
      <c r="O68" s="224">
        <f aca="true" t="shared" si="20" ref="O68:O100">IF(P68=0,1,P68)</f>
        <v>4</v>
      </c>
      <c r="P68" s="224">
        <f>(IF(G68&lt;&gt;"N/A",2)+IF(H68&lt;&gt;"N/A",2))</f>
        <v>4</v>
      </c>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row>
    <row r="69" spans="1:102" s="59" customFormat="1" ht="13.5" thickBot="1">
      <c r="A69" s="285" t="s">
        <v>130</v>
      </c>
      <c r="B69" s="286"/>
      <c r="C69" s="287"/>
      <c r="D69" s="287"/>
      <c r="E69" s="287"/>
      <c r="F69" s="287"/>
      <c r="G69" s="77">
        <f>SUM(G62:G68)</f>
        <v>0</v>
      </c>
      <c r="H69" s="77">
        <f>SUM(H62:H68)</f>
        <v>0</v>
      </c>
      <c r="I69" s="78">
        <f>SUM(G69:H69)</f>
        <v>0</v>
      </c>
      <c r="J69" s="60">
        <f>I69/O69</f>
        <v>0</v>
      </c>
      <c r="K69" s="14" t="str">
        <f>IF(J69=100%,"Compliant",IF(AND(1%&lt;J69,J69&lt;100%),"Partial",IF(AND(K62="Not Applicable",K63="Not Applicable",K64="Not Applicable",K65="Not Applicable",K66="Not Applicable",K67="Not Applicable",K68="Not Applicable"),"Not Applicable","Non-Compliant")))</f>
        <v>Non-Compliant</v>
      </c>
      <c r="L69" s="170"/>
      <c r="M69" s="171"/>
      <c r="N69" s="5"/>
      <c r="O69" s="224">
        <f t="shared" si="20"/>
        <v>28</v>
      </c>
      <c r="P69" s="224">
        <f>(IF(G62&lt;&gt;"N/A",2)+IF(H62&lt;&gt;"N/A",2)+IF(G63&lt;&gt;"N/A",2)+IF(H63&lt;&gt;"N/A",2)+IF(G64&lt;&gt;"N/A",2)+IF(H64&lt;&gt;"N/A",2)+IF(G65&lt;&gt;"N/A",2)+IF(H65&lt;&gt;"N/A",2)+IF(G66&lt;&gt;"N/A",2)+IF(H66&lt;&gt;"N/A",2)+IF(G67&lt;&gt;"N/A",2)+IF(H67&lt;&gt;"N/A",2)+IF(G68&lt;&gt;"N/A",2)+IF(H68&lt;&gt;"N/A",2))</f>
        <v>28</v>
      </c>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row>
    <row r="70" spans="1:74" ht="45">
      <c r="A70" s="131">
        <v>57</v>
      </c>
      <c r="B70" s="132" t="s">
        <v>343</v>
      </c>
      <c r="C70" s="133" t="s">
        <v>472</v>
      </c>
      <c r="D70" s="188" t="s">
        <v>273</v>
      </c>
      <c r="E70" s="12" t="s">
        <v>425</v>
      </c>
      <c r="F70" s="12" t="s">
        <v>426</v>
      </c>
      <c r="G70" s="83">
        <v>0</v>
      </c>
      <c r="H70" s="83">
        <v>0</v>
      </c>
      <c r="I70" s="80">
        <f t="shared" si="0"/>
        <v>0</v>
      </c>
      <c r="J70" s="3">
        <f aca="true" t="shared" si="21" ref="J70:J76">I70/O70</f>
        <v>0</v>
      </c>
      <c r="K70" s="15" t="str">
        <f t="shared" si="2"/>
        <v>Non-Compliant</v>
      </c>
      <c r="L70" s="189"/>
      <c r="M70" s="190"/>
      <c r="N70" s="195"/>
      <c r="O70" s="224">
        <f t="shared" si="20"/>
        <v>4</v>
      </c>
      <c r="P70" s="224">
        <f>(IF(G70&lt;&gt;"N/A",2)+IF(H70&lt;&gt;"N/A",2))</f>
        <v>4</v>
      </c>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195"/>
      <c r="BD70" s="195"/>
      <c r="BE70" s="195"/>
      <c r="BF70" s="195"/>
      <c r="BG70" s="195"/>
      <c r="BH70" s="195"/>
      <c r="BI70" s="195"/>
      <c r="BJ70" s="195"/>
      <c r="BK70" s="195"/>
      <c r="BL70" s="195"/>
      <c r="BM70" s="195"/>
      <c r="BN70" s="195"/>
      <c r="BO70" s="195"/>
      <c r="BP70" s="195"/>
      <c r="BQ70" s="195"/>
      <c r="BR70" s="195"/>
      <c r="BS70" s="195"/>
      <c r="BT70" s="195"/>
      <c r="BU70" s="195"/>
      <c r="BV70" s="195"/>
    </row>
    <row r="71" spans="1:102" s="59" customFormat="1" ht="13.5" thickBot="1">
      <c r="A71" s="285" t="s">
        <v>131</v>
      </c>
      <c r="B71" s="286"/>
      <c r="C71" s="287"/>
      <c r="D71" s="287"/>
      <c r="E71" s="287"/>
      <c r="F71" s="287"/>
      <c r="G71" s="77">
        <f>SUM(G70)</f>
        <v>0</v>
      </c>
      <c r="H71" s="77">
        <f>SUM(H70)</f>
        <v>0</v>
      </c>
      <c r="I71" s="78">
        <f>SUM(G71:H71)</f>
        <v>0</v>
      </c>
      <c r="J71" s="60">
        <f>I71/O71</f>
        <v>0</v>
      </c>
      <c r="K71" s="14" t="str">
        <f>IF(J71=100%,"Compliant",IF(AND(1%&lt;J71,J71&lt;100%),"Partial",IF(AND(K70="Not Applicable"),"Not Applicable","Non-Compliant")))</f>
        <v>Non-Compliant</v>
      </c>
      <c r="L71" s="170"/>
      <c r="M71" s="171"/>
      <c r="N71" s="195"/>
      <c r="O71" s="224">
        <f t="shared" si="20"/>
        <v>4</v>
      </c>
      <c r="P71" s="224">
        <f>(IF(G70&lt;&gt;"N/A",2)+IF(H70&lt;&gt;"N/A",2))</f>
        <v>4</v>
      </c>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5"/>
      <c r="AN71" s="195"/>
      <c r="AO71" s="195"/>
      <c r="AP71" s="195"/>
      <c r="AQ71" s="195"/>
      <c r="AR71" s="195"/>
      <c r="AS71" s="195"/>
      <c r="AT71" s="195"/>
      <c r="AU71" s="195"/>
      <c r="AV71" s="195"/>
      <c r="AW71" s="195"/>
      <c r="AX71" s="195"/>
      <c r="AY71" s="195"/>
      <c r="AZ71" s="195"/>
      <c r="BA71" s="195"/>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row>
    <row r="72" spans="1:74" ht="67.5">
      <c r="A72" s="174">
        <v>58</v>
      </c>
      <c r="B72" s="175" t="s">
        <v>343</v>
      </c>
      <c r="C72" s="176" t="s">
        <v>473</v>
      </c>
      <c r="D72" s="177" t="s">
        <v>273</v>
      </c>
      <c r="E72" s="186" t="s">
        <v>428</v>
      </c>
      <c r="F72" s="186" t="s">
        <v>429</v>
      </c>
      <c r="G72" s="83">
        <v>0</v>
      </c>
      <c r="H72" s="83">
        <v>0</v>
      </c>
      <c r="I72" s="178">
        <f t="shared" si="0"/>
        <v>0</v>
      </c>
      <c r="J72" s="3">
        <f t="shared" si="21"/>
        <v>0</v>
      </c>
      <c r="K72" s="179" t="str">
        <f t="shared" si="2"/>
        <v>Non-Compliant</v>
      </c>
      <c r="L72" s="180"/>
      <c r="M72" s="181"/>
      <c r="N72" s="195"/>
      <c r="O72" s="224">
        <f t="shared" si="20"/>
        <v>4</v>
      </c>
      <c r="P72" s="224">
        <f>(IF(G72&lt;&gt;"N/A",2)+IF(H72&lt;&gt;"N/A",2))</f>
        <v>4</v>
      </c>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row>
    <row r="73" spans="1:74" ht="45">
      <c r="A73" s="134">
        <v>59</v>
      </c>
      <c r="B73" s="135" t="s">
        <v>343</v>
      </c>
      <c r="C73" s="136" t="s">
        <v>473</v>
      </c>
      <c r="D73" s="1" t="s">
        <v>273</v>
      </c>
      <c r="E73" s="4" t="s">
        <v>430</v>
      </c>
      <c r="F73" s="4" t="s">
        <v>431</v>
      </c>
      <c r="G73" s="83">
        <v>0</v>
      </c>
      <c r="H73" s="83">
        <v>0</v>
      </c>
      <c r="I73" s="76">
        <f t="shared" si="0"/>
        <v>0</v>
      </c>
      <c r="J73" s="3">
        <f t="shared" si="21"/>
        <v>0</v>
      </c>
      <c r="K73" s="13" t="str">
        <f t="shared" si="2"/>
        <v>Non-Compliant</v>
      </c>
      <c r="L73" s="169"/>
      <c r="M73" s="167"/>
      <c r="N73" s="195"/>
      <c r="O73" s="224">
        <f t="shared" si="20"/>
        <v>4</v>
      </c>
      <c r="P73" s="224">
        <f>(IF(G73&lt;&gt;"N/A",2)+IF(H73&lt;&gt;"N/A",2))</f>
        <v>4</v>
      </c>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5"/>
      <c r="BR73" s="195"/>
      <c r="BS73" s="195"/>
      <c r="BT73" s="195"/>
      <c r="BU73" s="195"/>
      <c r="BV73" s="195"/>
    </row>
    <row r="74" spans="1:102" s="59" customFormat="1" ht="13.5" thickBot="1">
      <c r="A74" s="285" t="s">
        <v>132</v>
      </c>
      <c r="B74" s="286"/>
      <c r="C74" s="287"/>
      <c r="D74" s="287"/>
      <c r="E74" s="287"/>
      <c r="F74" s="287"/>
      <c r="G74" s="77">
        <f>SUM(G72:G73)</f>
        <v>0</v>
      </c>
      <c r="H74" s="77">
        <f>SUM(H72:H73)</f>
        <v>0</v>
      </c>
      <c r="I74" s="78">
        <f>SUM(G74:H74)</f>
        <v>0</v>
      </c>
      <c r="J74" s="60">
        <f>I74/O74</f>
        <v>0</v>
      </c>
      <c r="K74" s="14" t="str">
        <f>IF(J74=100%,"Compliant",IF(AND(1%&lt;J74,J74&lt;100%),"Partial",IF(AND(K72="Not Applicable",K73="Not Applicable"),"Not Applicable","Non-Compliant")))</f>
        <v>Non-Compliant</v>
      </c>
      <c r="L74" s="170"/>
      <c r="M74" s="171"/>
      <c r="N74" s="195"/>
      <c r="O74" s="224">
        <f t="shared" si="20"/>
        <v>8</v>
      </c>
      <c r="P74" s="224">
        <f>(IF(G72&lt;"N/A",2)+IF(H72&lt;&gt;"N/A",2)+IF(G73&lt;&gt;"N/A",2)+IF(H73&lt;&gt;"N/A",2))</f>
        <v>8</v>
      </c>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5"/>
      <c r="AP74" s="195"/>
      <c r="AQ74" s="195"/>
      <c r="AR74" s="195"/>
      <c r="AS74" s="195"/>
      <c r="AT74" s="195"/>
      <c r="AU74" s="195"/>
      <c r="AV74" s="195"/>
      <c r="AW74" s="195"/>
      <c r="AX74" s="195"/>
      <c r="AY74" s="195"/>
      <c r="AZ74" s="195"/>
      <c r="BA74" s="195"/>
      <c r="BB74" s="195"/>
      <c r="BC74" s="195"/>
      <c r="BD74" s="195"/>
      <c r="BE74" s="195"/>
      <c r="BF74" s="195"/>
      <c r="BG74" s="195"/>
      <c r="BH74" s="195"/>
      <c r="BI74" s="195"/>
      <c r="BJ74" s="195"/>
      <c r="BK74" s="195"/>
      <c r="BL74" s="195"/>
      <c r="BM74" s="195"/>
      <c r="BN74" s="195"/>
      <c r="BO74" s="195"/>
      <c r="BP74" s="195"/>
      <c r="BQ74" s="195"/>
      <c r="BR74" s="195"/>
      <c r="BS74" s="195"/>
      <c r="BT74" s="195"/>
      <c r="BU74" s="195"/>
      <c r="BV74" s="19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row>
    <row r="75" spans="1:74" ht="45">
      <c r="A75" s="174">
        <v>60</v>
      </c>
      <c r="B75" s="175" t="s">
        <v>343</v>
      </c>
      <c r="C75" s="176" t="s">
        <v>474</v>
      </c>
      <c r="D75" s="185" t="s">
        <v>433</v>
      </c>
      <c r="E75" s="186" t="s">
        <v>169</v>
      </c>
      <c r="F75" s="186" t="s">
        <v>436</v>
      </c>
      <c r="G75" s="83">
        <v>0</v>
      </c>
      <c r="H75" s="83">
        <v>0</v>
      </c>
      <c r="I75" s="178">
        <f t="shared" si="0"/>
        <v>0</v>
      </c>
      <c r="J75" s="3">
        <f t="shared" si="21"/>
        <v>0</v>
      </c>
      <c r="K75" s="179" t="str">
        <f t="shared" si="2"/>
        <v>Non-Compliant</v>
      </c>
      <c r="L75" s="180"/>
      <c r="M75" s="181"/>
      <c r="N75" s="195"/>
      <c r="O75" s="224">
        <f t="shared" si="20"/>
        <v>4</v>
      </c>
      <c r="P75" s="224">
        <f>(IF(G75&lt;&gt;"N/A",2)+IF(H75&lt;&gt;"N/A",2))</f>
        <v>4</v>
      </c>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c r="AR75" s="195"/>
      <c r="AS75" s="195"/>
      <c r="AT75" s="195"/>
      <c r="AU75" s="195"/>
      <c r="AV75" s="195"/>
      <c r="AW75" s="195"/>
      <c r="AX75" s="195"/>
      <c r="AY75" s="195"/>
      <c r="AZ75" s="195"/>
      <c r="BA75" s="195"/>
      <c r="BB75" s="195"/>
      <c r="BC75" s="195"/>
      <c r="BD75" s="195"/>
      <c r="BE75" s="195"/>
      <c r="BF75" s="195"/>
      <c r="BG75" s="195"/>
      <c r="BH75" s="195"/>
      <c r="BI75" s="195"/>
      <c r="BJ75" s="195"/>
      <c r="BK75" s="195"/>
      <c r="BL75" s="195"/>
      <c r="BM75" s="195"/>
      <c r="BN75" s="195"/>
      <c r="BO75" s="195"/>
      <c r="BP75" s="195"/>
      <c r="BQ75" s="195"/>
      <c r="BR75" s="195"/>
      <c r="BS75" s="195"/>
      <c r="BT75" s="195"/>
      <c r="BU75" s="195"/>
      <c r="BV75" s="195"/>
    </row>
    <row r="76" spans="1:74" ht="45">
      <c r="A76" s="134">
        <v>61</v>
      </c>
      <c r="B76" s="135" t="s">
        <v>343</v>
      </c>
      <c r="C76" s="136" t="s">
        <v>474</v>
      </c>
      <c r="D76" s="93" t="s">
        <v>437</v>
      </c>
      <c r="E76" s="4" t="s">
        <v>237</v>
      </c>
      <c r="F76" s="4" t="s">
        <v>154</v>
      </c>
      <c r="G76" s="83">
        <v>0</v>
      </c>
      <c r="H76" s="83">
        <v>0</v>
      </c>
      <c r="I76" s="76">
        <f t="shared" si="0"/>
        <v>0</v>
      </c>
      <c r="J76" s="3">
        <f t="shared" si="21"/>
        <v>0</v>
      </c>
      <c r="K76" s="13" t="str">
        <f t="shared" si="2"/>
        <v>Non-Compliant</v>
      </c>
      <c r="L76" s="169"/>
      <c r="M76" s="167"/>
      <c r="N76" s="195"/>
      <c r="O76" s="224">
        <f t="shared" si="20"/>
        <v>4</v>
      </c>
      <c r="P76" s="224">
        <f>(IF(G76&lt;&gt;"N/A",2)+IF(H76&lt;&gt;"N/A",2))</f>
        <v>4</v>
      </c>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195"/>
      <c r="BT76" s="195"/>
      <c r="BU76" s="195"/>
      <c r="BV76" s="195"/>
    </row>
    <row r="77" spans="1:102" s="6" customFormat="1" ht="67.5">
      <c r="A77" s="134">
        <v>62</v>
      </c>
      <c r="B77" s="135" t="s">
        <v>343</v>
      </c>
      <c r="C77" s="136" t="s">
        <v>474</v>
      </c>
      <c r="D77" s="94" t="s">
        <v>438</v>
      </c>
      <c r="E77" s="7" t="s">
        <v>529</v>
      </c>
      <c r="F77" s="7" t="s">
        <v>530</v>
      </c>
      <c r="G77" s="83">
        <v>0</v>
      </c>
      <c r="H77" s="83">
        <v>0</v>
      </c>
      <c r="I77" s="79">
        <f t="shared" si="0"/>
        <v>0</v>
      </c>
      <c r="J77" s="8">
        <f aca="true" t="shared" si="22" ref="J77:J100">I77/O77</f>
        <v>0</v>
      </c>
      <c r="K77" s="13" t="str">
        <f t="shared" si="2"/>
        <v>Non-Compliant</v>
      </c>
      <c r="L77" s="169"/>
      <c r="M77" s="167"/>
      <c r="N77" s="195"/>
      <c r="O77" s="224">
        <f t="shared" si="20"/>
        <v>4</v>
      </c>
      <c r="P77" s="224">
        <f>(IF(G77&lt;&gt;"N/A",2)+IF(H77&lt;&gt;"N/A",2))</f>
        <v>4</v>
      </c>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195"/>
      <c r="BT77" s="195"/>
      <c r="BU77" s="195"/>
      <c r="BV77" s="19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row>
    <row r="78" spans="1:102" s="6" customFormat="1" ht="45">
      <c r="A78" s="134">
        <v>63</v>
      </c>
      <c r="B78" s="135" t="s">
        <v>343</v>
      </c>
      <c r="C78" s="136" t="s">
        <v>474</v>
      </c>
      <c r="D78" s="94" t="s">
        <v>531</v>
      </c>
      <c r="E78" s="7" t="s">
        <v>532</v>
      </c>
      <c r="F78" s="7" t="s">
        <v>533</v>
      </c>
      <c r="G78" s="83">
        <v>0</v>
      </c>
      <c r="H78" s="83">
        <v>0</v>
      </c>
      <c r="I78" s="79">
        <f t="shared" si="0"/>
        <v>0</v>
      </c>
      <c r="J78" s="8">
        <f t="shared" si="22"/>
        <v>0</v>
      </c>
      <c r="K78" s="13" t="str">
        <f t="shared" si="2"/>
        <v>Non-Compliant</v>
      </c>
      <c r="L78" s="169"/>
      <c r="M78" s="167"/>
      <c r="N78" s="195"/>
      <c r="O78" s="224">
        <f t="shared" si="20"/>
        <v>4</v>
      </c>
      <c r="P78" s="224">
        <f>(IF(G78&lt;&gt;"N/A",2)+IF(H78&lt;&gt;"N/A",2))</f>
        <v>4</v>
      </c>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195"/>
      <c r="BT78" s="195"/>
      <c r="BU78" s="195"/>
      <c r="BV78" s="19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row>
    <row r="79" spans="1:102" s="59" customFormat="1" ht="13.5" thickBot="1">
      <c r="A79" s="285" t="s">
        <v>133</v>
      </c>
      <c r="B79" s="286"/>
      <c r="C79" s="287"/>
      <c r="D79" s="287"/>
      <c r="E79" s="287"/>
      <c r="F79" s="287"/>
      <c r="G79" s="77">
        <f>SUM(G75:G78)</f>
        <v>0</v>
      </c>
      <c r="H79" s="77">
        <f>SUM(H75:H78)</f>
        <v>0</v>
      </c>
      <c r="I79" s="78">
        <f>SUM(G79:H79)</f>
        <v>0</v>
      </c>
      <c r="J79" s="60">
        <f t="shared" si="22"/>
        <v>0</v>
      </c>
      <c r="K79" s="14" t="str">
        <f>IF(J79=100%,"Compliant",IF(AND(1%&lt;J79,J79&lt;100%),"Partial",IF(AND(K75="Not Applicable",K76="Not Applicable",K77="Not Applicable",K78="Not Applicable"),"Not Applicable","Non-Compliant")))</f>
        <v>Non-Compliant</v>
      </c>
      <c r="L79" s="170"/>
      <c r="M79" s="171"/>
      <c r="N79" s="195"/>
      <c r="O79" s="224">
        <f t="shared" si="20"/>
        <v>16</v>
      </c>
      <c r="P79" s="224">
        <f>(IF(G75&lt;"N/A",2)+IF(H75&lt;&gt;"N/A",2)+IF(G76&lt;&gt;"N/A",2)+IF(H76&lt;&gt;"N/A",2)+IF(G77&lt;"N/A",2)+IF(H77&lt;&gt;"N/A",2)+IF(G78&lt;&gt;"N/A",2)+IF(H78&lt;&gt;"N/A",2))</f>
        <v>16</v>
      </c>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195"/>
      <c r="BT79" s="195"/>
      <c r="BU79" s="195"/>
      <c r="BV79" s="19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row>
    <row r="80" spans="1:74" ht="45">
      <c r="A80" s="174">
        <v>64</v>
      </c>
      <c r="B80" s="175" t="s">
        <v>344</v>
      </c>
      <c r="C80" s="176" t="s">
        <v>98</v>
      </c>
      <c r="D80" s="185" t="s">
        <v>385</v>
      </c>
      <c r="E80" s="186" t="s">
        <v>539</v>
      </c>
      <c r="F80" s="186" t="s">
        <v>540</v>
      </c>
      <c r="G80" s="83">
        <v>0</v>
      </c>
      <c r="H80" s="83">
        <v>0</v>
      </c>
      <c r="I80" s="178">
        <f t="shared" si="0"/>
        <v>0</v>
      </c>
      <c r="J80" s="3">
        <f t="shared" si="22"/>
        <v>0</v>
      </c>
      <c r="K80" s="179" t="str">
        <f t="shared" si="2"/>
        <v>Non-Compliant</v>
      </c>
      <c r="L80" s="180"/>
      <c r="M80" s="181"/>
      <c r="N80" s="195"/>
      <c r="O80" s="224">
        <f t="shared" si="20"/>
        <v>4</v>
      </c>
      <c r="P80" s="224">
        <f>(IF(G80&lt;&gt;"N/A",2)+IF(H80&lt;&gt;"N/A",2))</f>
        <v>4</v>
      </c>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195"/>
      <c r="BT80" s="195"/>
      <c r="BU80" s="195"/>
      <c r="BV80" s="195"/>
    </row>
    <row r="81" spans="1:74" ht="33.75">
      <c r="A81" s="134">
        <v>65</v>
      </c>
      <c r="B81" s="135" t="s">
        <v>344</v>
      </c>
      <c r="C81" s="136" t="s">
        <v>98</v>
      </c>
      <c r="D81" s="93" t="s">
        <v>385</v>
      </c>
      <c r="E81" s="4" t="s">
        <v>541</v>
      </c>
      <c r="F81" s="4" t="s">
        <v>542</v>
      </c>
      <c r="G81" s="83">
        <v>0</v>
      </c>
      <c r="H81" s="83">
        <v>0</v>
      </c>
      <c r="I81" s="76">
        <f t="shared" si="0"/>
        <v>0</v>
      </c>
      <c r="J81" s="3">
        <f t="shared" si="22"/>
        <v>0</v>
      </c>
      <c r="K81" s="13" t="str">
        <f t="shared" si="2"/>
        <v>Non-Compliant</v>
      </c>
      <c r="L81" s="169"/>
      <c r="M81" s="167"/>
      <c r="N81" s="195"/>
      <c r="O81" s="224">
        <f t="shared" si="20"/>
        <v>4</v>
      </c>
      <c r="P81" s="224">
        <f>(IF(G81&lt;&gt;"N/A",2)+IF(H81&lt;&gt;"N/A",2))</f>
        <v>4</v>
      </c>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195"/>
      <c r="BS81" s="195"/>
      <c r="BT81" s="195"/>
      <c r="BU81" s="195"/>
      <c r="BV81" s="195"/>
    </row>
    <row r="82" spans="1:74" ht="78.75">
      <c r="A82" s="134">
        <v>66</v>
      </c>
      <c r="B82" s="135" t="s">
        <v>344</v>
      </c>
      <c r="C82" s="136" t="s">
        <v>98</v>
      </c>
      <c r="D82" s="93" t="s">
        <v>385</v>
      </c>
      <c r="E82" s="4" t="s">
        <v>543</v>
      </c>
      <c r="F82" s="4" t="s">
        <v>544</v>
      </c>
      <c r="G82" s="83">
        <v>0</v>
      </c>
      <c r="H82" s="83">
        <v>0</v>
      </c>
      <c r="I82" s="76">
        <f t="shared" si="0"/>
        <v>0</v>
      </c>
      <c r="J82" s="3">
        <f t="shared" si="22"/>
        <v>0</v>
      </c>
      <c r="K82" s="13" t="str">
        <f t="shared" si="2"/>
        <v>Non-Compliant</v>
      </c>
      <c r="L82" s="169"/>
      <c r="M82" s="167"/>
      <c r="N82" s="195"/>
      <c r="O82" s="224">
        <f t="shared" si="20"/>
        <v>4</v>
      </c>
      <c r="P82" s="224">
        <f aca="true" t="shared" si="23" ref="P82:P87">(IF(G82&lt;&gt;"N/A",2)+IF(H82&lt;&gt;"N/A",2))</f>
        <v>4</v>
      </c>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5"/>
      <c r="BR82" s="195"/>
      <c r="BS82" s="195"/>
      <c r="BT82" s="195"/>
      <c r="BU82" s="195"/>
      <c r="BV82" s="195"/>
    </row>
    <row r="83" spans="1:74" ht="45">
      <c r="A83" s="134">
        <v>67</v>
      </c>
      <c r="B83" s="135" t="s">
        <v>344</v>
      </c>
      <c r="C83" s="136" t="s">
        <v>98</v>
      </c>
      <c r="D83" s="93" t="s">
        <v>535</v>
      </c>
      <c r="E83" s="4" t="s">
        <v>545</v>
      </c>
      <c r="F83" s="4" t="s">
        <v>546</v>
      </c>
      <c r="G83" s="83">
        <v>0</v>
      </c>
      <c r="H83" s="83">
        <v>0</v>
      </c>
      <c r="I83" s="76">
        <f t="shared" si="0"/>
        <v>0</v>
      </c>
      <c r="J83" s="3">
        <f t="shared" si="22"/>
        <v>0</v>
      </c>
      <c r="K83" s="13" t="str">
        <f t="shared" si="2"/>
        <v>Non-Compliant</v>
      </c>
      <c r="L83" s="169"/>
      <c r="M83" s="167"/>
      <c r="N83" s="195"/>
      <c r="O83" s="224">
        <f t="shared" si="20"/>
        <v>4</v>
      </c>
      <c r="P83" s="224">
        <f t="shared" si="23"/>
        <v>4</v>
      </c>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5"/>
      <c r="BR83" s="195"/>
      <c r="BS83" s="195"/>
      <c r="BT83" s="195"/>
      <c r="BU83" s="195"/>
      <c r="BV83" s="195"/>
    </row>
    <row r="84" spans="1:102" s="6" customFormat="1" ht="37.5" customHeight="1">
      <c r="A84" s="134">
        <v>68</v>
      </c>
      <c r="B84" s="135" t="s">
        <v>344</v>
      </c>
      <c r="C84" s="136" t="s">
        <v>98</v>
      </c>
      <c r="D84" s="94" t="s">
        <v>536</v>
      </c>
      <c r="E84" s="7" t="s">
        <v>547</v>
      </c>
      <c r="F84" s="7" t="s">
        <v>257</v>
      </c>
      <c r="G84" s="83">
        <v>0</v>
      </c>
      <c r="H84" s="83">
        <v>0</v>
      </c>
      <c r="I84" s="79">
        <f t="shared" si="0"/>
        <v>0</v>
      </c>
      <c r="J84" s="8">
        <f t="shared" si="22"/>
        <v>0</v>
      </c>
      <c r="K84" s="13" t="str">
        <f t="shared" si="2"/>
        <v>Non-Compliant</v>
      </c>
      <c r="L84" s="169"/>
      <c r="M84" s="167"/>
      <c r="N84" s="195"/>
      <c r="O84" s="224">
        <f t="shared" si="20"/>
        <v>4</v>
      </c>
      <c r="P84" s="224">
        <f t="shared" si="23"/>
        <v>4</v>
      </c>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195"/>
      <c r="BS84" s="195"/>
      <c r="BT84" s="195"/>
      <c r="BU84" s="195"/>
      <c r="BV84" s="19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row>
    <row r="85" spans="1:102" s="6" customFormat="1" ht="67.5">
      <c r="A85" s="134">
        <v>69</v>
      </c>
      <c r="B85" s="135" t="s">
        <v>344</v>
      </c>
      <c r="C85" s="136" t="s">
        <v>98</v>
      </c>
      <c r="D85" s="94" t="s">
        <v>536</v>
      </c>
      <c r="E85" s="7" t="s">
        <v>258</v>
      </c>
      <c r="F85" s="7" t="s">
        <v>259</v>
      </c>
      <c r="G85" s="83">
        <v>0</v>
      </c>
      <c r="H85" s="83">
        <v>0</v>
      </c>
      <c r="I85" s="79">
        <f aca="true" t="shared" si="24" ref="I85:I114">SUM(G85:H85)</f>
        <v>0</v>
      </c>
      <c r="J85" s="8">
        <f t="shared" si="22"/>
        <v>0</v>
      </c>
      <c r="K85" s="13" t="str">
        <f t="shared" si="2"/>
        <v>Non-Compliant</v>
      </c>
      <c r="L85" s="169"/>
      <c r="M85" s="167"/>
      <c r="N85" s="195"/>
      <c r="O85" s="224">
        <f t="shared" si="20"/>
        <v>4</v>
      </c>
      <c r="P85" s="224">
        <f t="shared" si="23"/>
        <v>4</v>
      </c>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195"/>
      <c r="BS85" s="195"/>
      <c r="BT85" s="195"/>
      <c r="BU85" s="195"/>
      <c r="BV85" s="19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row>
    <row r="86" spans="1:102" s="6" customFormat="1" ht="45">
      <c r="A86" s="134">
        <v>70</v>
      </c>
      <c r="B86" s="135" t="s">
        <v>344</v>
      </c>
      <c r="C86" s="136" t="s">
        <v>98</v>
      </c>
      <c r="D86" s="94" t="s">
        <v>537</v>
      </c>
      <c r="E86" s="7" t="s">
        <v>227</v>
      </c>
      <c r="F86" s="7" t="s">
        <v>228</v>
      </c>
      <c r="G86" s="83">
        <v>0</v>
      </c>
      <c r="H86" s="83">
        <v>0</v>
      </c>
      <c r="I86" s="79">
        <f t="shared" si="24"/>
        <v>0</v>
      </c>
      <c r="J86" s="8">
        <f t="shared" si="22"/>
        <v>0</v>
      </c>
      <c r="K86" s="13" t="str">
        <f>IF(J86=100%,"Compliant",IF(AND(1%&lt;J86,J86&lt;100%),"Partial",IF(AND(G86="N/A",H86="N/A"),"Not Applicable","Non-Compliant")))</f>
        <v>Non-Compliant</v>
      </c>
      <c r="L86" s="237"/>
      <c r="M86" s="167"/>
      <c r="N86" s="195"/>
      <c r="O86" s="224">
        <f t="shared" si="20"/>
        <v>4</v>
      </c>
      <c r="P86" s="224">
        <f t="shared" si="23"/>
        <v>4</v>
      </c>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195"/>
      <c r="AZ86" s="195"/>
      <c r="BA86" s="195"/>
      <c r="BB86" s="195"/>
      <c r="BC86" s="195"/>
      <c r="BD86" s="195"/>
      <c r="BE86" s="195"/>
      <c r="BF86" s="195"/>
      <c r="BG86" s="195"/>
      <c r="BH86" s="195"/>
      <c r="BI86" s="195"/>
      <c r="BJ86" s="195"/>
      <c r="BK86" s="195"/>
      <c r="BL86" s="195"/>
      <c r="BM86" s="195"/>
      <c r="BN86" s="195"/>
      <c r="BO86" s="195"/>
      <c r="BP86" s="195"/>
      <c r="BQ86" s="195"/>
      <c r="BR86" s="195"/>
      <c r="BS86" s="195"/>
      <c r="BT86" s="195"/>
      <c r="BU86" s="195"/>
      <c r="BV86" s="19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row>
    <row r="87" spans="1:102" s="6" customFormat="1" ht="45">
      <c r="A87" s="134">
        <v>71</v>
      </c>
      <c r="B87" s="135" t="s">
        <v>344</v>
      </c>
      <c r="C87" s="136" t="s">
        <v>98</v>
      </c>
      <c r="D87" s="94" t="s">
        <v>537</v>
      </c>
      <c r="E87" s="7" t="s">
        <v>315</v>
      </c>
      <c r="F87" s="7" t="s">
        <v>316</v>
      </c>
      <c r="G87" s="83">
        <v>0</v>
      </c>
      <c r="H87" s="83">
        <v>0</v>
      </c>
      <c r="I87" s="79">
        <f t="shared" si="24"/>
        <v>0</v>
      </c>
      <c r="J87" s="8">
        <f t="shared" si="22"/>
        <v>0</v>
      </c>
      <c r="K87" s="13" t="str">
        <f>IF(J87=100%,"Compliant",IF(AND(1%&lt;J87,J87&lt;100%),"Partial",IF(AND(G87="N/A",H87="N/A"),"Not Applicable","Non-Compliant")))</f>
        <v>Non-Compliant</v>
      </c>
      <c r="L87" s="169"/>
      <c r="M87" s="167"/>
      <c r="N87" s="195"/>
      <c r="O87" s="224">
        <f t="shared" si="20"/>
        <v>4</v>
      </c>
      <c r="P87" s="224">
        <f t="shared" si="23"/>
        <v>4</v>
      </c>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195"/>
      <c r="AZ87" s="195"/>
      <c r="BA87" s="195"/>
      <c r="BB87" s="195"/>
      <c r="BC87" s="195"/>
      <c r="BD87" s="195"/>
      <c r="BE87" s="195"/>
      <c r="BF87" s="195"/>
      <c r="BG87" s="195"/>
      <c r="BH87" s="195"/>
      <c r="BI87" s="195"/>
      <c r="BJ87" s="195"/>
      <c r="BK87" s="195"/>
      <c r="BL87" s="195"/>
      <c r="BM87" s="195"/>
      <c r="BN87" s="195"/>
      <c r="BO87" s="195"/>
      <c r="BP87" s="195"/>
      <c r="BQ87" s="195"/>
      <c r="BR87" s="195"/>
      <c r="BS87" s="195"/>
      <c r="BT87" s="195"/>
      <c r="BU87" s="195"/>
      <c r="BV87" s="19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row>
    <row r="88" spans="1:102" s="6" customFormat="1" ht="22.5">
      <c r="A88" s="134">
        <v>72</v>
      </c>
      <c r="B88" s="135" t="s">
        <v>344</v>
      </c>
      <c r="C88" s="136" t="s">
        <v>98</v>
      </c>
      <c r="D88" s="94" t="s">
        <v>537</v>
      </c>
      <c r="E88" s="7" t="s">
        <v>317</v>
      </c>
      <c r="F88" s="7" t="s">
        <v>318</v>
      </c>
      <c r="G88" s="83">
        <v>0</v>
      </c>
      <c r="H88" s="83">
        <v>0</v>
      </c>
      <c r="I88" s="79">
        <f t="shared" si="24"/>
        <v>0</v>
      </c>
      <c r="J88" s="8">
        <f t="shared" si="22"/>
        <v>0</v>
      </c>
      <c r="K88" s="13" t="str">
        <f>IF(J88=100%,"Compliant",IF(AND(1%&lt;J88,J88&lt;100%),"Partial",IF(AND(G88="N/A",H88="N/A"),"Not Applicable","Non-Compliant")))</f>
        <v>Non-Compliant</v>
      </c>
      <c r="L88" s="169"/>
      <c r="M88" s="167"/>
      <c r="N88" s="195"/>
      <c r="O88" s="224">
        <f t="shared" si="20"/>
        <v>4</v>
      </c>
      <c r="P88" s="224">
        <f>(IF(G88&lt;&gt;"N/A",2)+IF(H88&lt;&gt;"N/A",2))</f>
        <v>4</v>
      </c>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5"/>
      <c r="BR88" s="195"/>
      <c r="BS88" s="195"/>
      <c r="BT88" s="195"/>
      <c r="BU88" s="195"/>
      <c r="BV88" s="19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row>
    <row r="89" spans="1:102" s="59" customFormat="1" ht="13.5" thickBot="1">
      <c r="A89" s="285" t="s">
        <v>134</v>
      </c>
      <c r="B89" s="286"/>
      <c r="C89" s="287"/>
      <c r="D89" s="287"/>
      <c r="E89" s="287"/>
      <c r="F89" s="287"/>
      <c r="G89" s="77">
        <f>SUM(G80:G88)</f>
        <v>0</v>
      </c>
      <c r="H89" s="77">
        <f>SUM(H80:H88)</f>
        <v>0</v>
      </c>
      <c r="I89" s="78">
        <f>SUM(G89:H89)</f>
        <v>0</v>
      </c>
      <c r="J89" s="60">
        <f t="shared" si="22"/>
        <v>0</v>
      </c>
      <c r="K89" s="14" t="str">
        <f>IF(J89=100%,"Compliant",IF(AND(1%&lt;J89,J89&lt;100%),"Partial",IF(AND(K80="Not Applicable",K81="Not Applicable",K82="Not Applicable",K83="Not Applicable",K84="Not Applicable",K85="Not Applicable",K86="Not Applicable",K87="Not Applicable",K88="Not Applicable"),"Not Applicable","Non-Compliant")))</f>
        <v>Non-Compliant</v>
      </c>
      <c r="L89" s="170"/>
      <c r="M89" s="171"/>
      <c r="N89" s="195"/>
      <c r="O89" s="224">
        <f t="shared" si="20"/>
        <v>36</v>
      </c>
      <c r="P89" s="224">
        <f>(IF(G80&lt;&gt;"N/A",2)+IF(H80&lt;&gt;"N/A",2)+IF(G81&lt;"N/A",2)+IF(H81&lt;&gt;"N/A",2)+IF(G82&lt;&gt;"N/A",2)+IF(H82&lt;&gt;"N/A",2)+IF(G83&lt;"N/A",2)+IF(H83&lt;&gt;"N/A",2)+IF(G84&lt;&gt;"N/A",2)+IF(H84&lt;&gt;"N/A",2)+IF(G85&lt;"N/A",2)+IF(H85&lt;&gt;"N/A",2)+IF(G86&lt;&gt;"N/A",2)+IF(H86&lt;&gt;"N/A",2)+IF(G87&lt;"N/A",2)+IF(H87&lt;&gt;"N/A",2)+IF(G88&lt;&gt;"N/A",2)+IF(H88&lt;&gt;"N/A",2))</f>
        <v>36</v>
      </c>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5"/>
      <c r="BR89" s="195"/>
      <c r="BS89" s="195"/>
      <c r="BT89" s="195"/>
      <c r="BU89" s="195"/>
      <c r="BV89" s="19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row>
    <row r="90" spans="1:74" ht="56.25">
      <c r="A90" s="174">
        <v>73</v>
      </c>
      <c r="B90" s="175" t="s">
        <v>344</v>
      </c>
      <c r="C90" s="176" t="s">
        <v>99</v>
      </c>
      <c r="D90" s="177" t="s">
        <v>273</v>
      </c>
      <c r="E90" s="173" t="s">
        <v>10</v>
      </c>
      <c r="F90" s="173" t="s">
        <v>11</v>
      </c>
      <c r="G90" s="83">
        <v>0</v>
      </c>
      <c r="H90" s="83">
        <v>0</v>
      </c>
      <c r="I90" s="178">
        <f t="shared" si="24"/>
        <v>0</v>
      </c>
      <c r="J90" s="3">
        <f t="shared" si="22"/>
        <v>0</v>
      </c>
      <c r="K90" s="179" t="str">
        <f>IF(J90=100%,"Compliant",IF(AND(1%&lt;J90,J90&lt;100%),"Partial",IF(AND(G90="N/A",H90="N/A"),"Not Applicable","Non-Compliant")))</f>
        <v>Non-Compliant</v>
      </c>
      <c r="L90" s="180"/>
      <c r="M90" s="181"/>
      <c r="N90" s="195"/>
      <c r="O90" s="224">
        <f t="shared" si="20"/>
        <v>4</v>
      </c>
      <c r="P90" s="224">
        <f>(IF(G90&lt;&gt;"N/A",2)+IF(H90&lt;&gt;"N/A",2))</f>
        <v>4</v>
      </c>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5"/>
      <c r="AV90" s="195"/>
      <c r="AW90" s="195"/>
      <c r="AX90" s="195"/>
      <c r="AY90" s="195"/>
      <c r="AZ90" s="195"/>
      <c r="BA90" s="195"/>
      <c r="BB90" s="195"/>
      <c r="BC90" s="195"/>
      <c r="BD90" s="195"/>
      <c r="BE90" s="195"/>
      <c r="BF90" s="195"/>
      <c r="BG90" s="195"/>
      <c r="BH90" s="195"/>
      <c r="BI90" s="195"/>
      <c r="BJ90" s="195"/>
      <c r="BK90" s="195"/>
      <c r="BL90" s="195"/>
      <c r="BM90" s="195"/>
      <c r="BN90" s="195"/>
      <c r="BO90" s="195"/>
      <c r="BP90" s="195"/>
      <c r="BQ90" s="195"/>
      <c r="BR90" s="195"/>
      <c r="BS90" s="195"/>
      <c r="BT90" s="195"/>
      <c r="BU90" s="195"/>
      <c r="BV90" s="195"/>
    </row>
    <row r="91" spans="1:74" ht="56.25">
      <c r="A91" s="134">
        <v>74</v>
      </c>
      <c r="B91" s="135" t="s">
        <v>344</v>
      </c>
      <c r="C91" s="136" t="s">
        <v>99</v>
      </c>
      <c r="D91" s="1" t="s">
        <v>273</v>
      </c>
      <c r="E91" s="71" t="s">
        <v>235</v>
      </c>
      <c r="F91" s="71" t="s">
        <v>236</v>
      </c>
      <c r="G91" s="83">
        <v>0</v>
      </c>
      <c r="H91" s="83">
        <v>0</v>
      </c>
      <c r="I91" s="76">
        <f>SUM(G91:H91)</f>
        <v>0</v>
      </c>
      <c r="J91" s="3">
        <f t="shared" si="22"/>
        <v>0</v>
      </c>
      <c r="K91" s="13" t="str">
        <f>IF(J91=100%,"Compliant",IF(AND(1%&lt;J91,J91&lt;100%),"Partial",IF(AND(G91="N/A",H91="N/A"),"Not Applicable","Non-Compliant")))</f>
        <v>Non-Compliant</v>
      </c>
      <c r="L91" s="169"/>
      <c r="M91" s="167"/>
      <c r="N91" s="195"/>
      <c r="O91" s="224">
        <f t="shared" si="20"/>
        <v>4</v>
      </c>
      <c r="P91" s="224">
        <f>(IF(G91&lt;&gt;"N/A",2)+IF(H91&lt;&gt;"N/A",2))</f>
        <v>4</v>
      </c>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5"/>
      <c r="AV91" s="195"/>
      <c r="AW91" s="195"/>
      <c r="AX91" s="195"/>
      <c r="AY91" s="195"/>
      <c r="AZ91" s="195"/>
      <c r="BA91" s="195"/>
      <c r="BB91" s="195"/>
      <c r="BC91" s="195"/>
      <c r="BD91" s="195"/>
      <c r="BE91" s="195"/>
      <c r="BF91" s="195"/>
      <c r="BG91" s="195"/>
      <c r="BH91" s="195"/>
      <c r="BI91" s="195"/>
      <c r="BJ91" s="195"/>
      <c r="BK91" s="195"/>
      <c r="BL91" s="195"/>
      <c r="BM91" s="195"/>
      <c r="BN91" s="195"/>
      <c r="BO91" s="195"/>
      <c r="BP91" s="195"/>
      <c r="BQ91" s="195"/>
      <c r="BR91" s="195"/>
      <c r="BS91" s="195"/>
      <c r="BT91" s="195"/>
      <c r="BU91" s="195"/>
      <c r="BV91" s="195"/>
    </row>
    <row r="92" spans="1:74" ht="56.25">
      <c r="A92" s="134">
        <v>75</v>
      </c>
      <c r="B92" s="135" t="s">
        <v>344</v>
      </c>
      <c r="C92" s="136" t="s">
        <v>99</v>
      </c>
      <c r="D92" s="1" t="s">
        <v>273</v>
      </c>
      <c r="E92" s="71" t="s">
        <v>248</v>
      </c>
      <c r="F92" s="71" t="s">
        <v>234</v>
      </c>
      <c r="G92" s="83">
        <v>0</v>
      </c>
      <c r="H92" s="83">
        <v>0</v>
      </c>
      <c r="I92" s="76">
        <f>SUM(G92:H92)</f>
        <v>0</v>
      </c>
      <c r="J92" s="3">
        <f t="shared" si="22"/>
        <v>0</v>
      </c>
      <c r="K92" s="13" t="str">
        <f>IF(J92=100%,"Compliant",IF(AND(1%&lt;J92,J92&lt;100%),"Partial",IF(AND(G92="N/A",H92="N/A"),"Not Applicable","Non-Compliant")))</f>
        <v>Non-Compliant</v>
      </c>
      <c r="L92" s="169"/>
      <c r="M92" s="167"/>
      <c r="N92" s="195"/>
      <c r="O92" s="224">
        <f t="shared" si="20"/>
        <v>4</v>
      </c>
      <c r="P92" s="224">
        <f>(IF(G92&lt;&gt;"N/A",2)+IF(H92&lt;&gt;"N/A",2))</f>
        <v>4</v>
      </c>
      <c r="Q92" s="195"/>
      <c r="R92" s="195"/>
      <c r="S92" s="195"/>
      <c r="T92" s="195"/>
      <c r="U92" s="195"/>
      <c r="V92" s="195"/>
      <c r="W92" s="195"/>
      <c r="X92" s="195"/>
      <c r="Y92" s="195"/>
      <c r="Z92" s="195"/>
      <c r="AA92" s="195"/>
      <c r="AB92" s="195"/>
      <c r="AC92" s="195"/>
      <c r="AD92" s="195"/>
      <c r="AE92" s="195"/>
      <c r="AF92" s="195"/>
      <c r="AG92" s="195"/>
      <c r="AH92" s="195"/>
      <c r="AI92" s="195"/>
      <c r="AJ92" s="195"/>
      <c r="AK92" s="195"/>
      <c r="AL92" s="195"/>
      <c r="AM92" s="195"/>
      <c r="AN92" s="195"/>
      <c r="AO92" s="195"/>
      <c r="AP92" s="195"/>
      <c r="AQ92" s="195"/>
      <c r="AR92" s="195"/>
      <c r="AS92" s="195"/>
      <c r="AT92" s="195"/>
      <c r="AU92" s="195"/>
      <c r="AV92" s="195"/>
      <c r="AW92" s="195"/>
      <c r="AX92" s="195"/>
      <c r="AY92" s="195"/>
      <c r="AZ92" s="195"/>
      <c r="BA92" s="195"/>
      <c r="BB92" s="195"/>
      <c r="BC92" s="195"/>
      <c r="BD92" s="195"/>
      <c r="BE92" s="195"/>
      <c r="BF92" s="195"/>
      <c r="BG92" s="195"/>
      <c r="BH92" s="195"/>
      <c r="BI92" s="195"/>
      <c r="BJ92" s="195"/>
      <c r="BK92" s="195"/>
      <c r="BL92" s="195"/>
      <c r="BM92" s="195"/>
      <c r="BN92" s="195"/>
      <c r="BO92" s="195"/>
      <c r="BP92" s="195"/>
      <c r="BQ92" s="195"/>
      <c r="BR92" s="195"/>
      <c r="BS92" s="195"/>
      <c r="BT92" s="195"/>
      <c r="BU92" s="195"/>
      <c r="BV92" s="195"/>
    </row>
    <row r="93" spans="1:102" s="59" customFormat="1" ht="13.5" thickBot="1">
      <c r="A93" s="285" t="s">
        <v>135</v>
      </c>
      <c r="B93" s="286"/>
      <c r="C93" s="287"/>
      <c r="D93" s="287"/>
      <c r="E93" s="287"/>
      <c r="F93" s="287"/>
      <c r="G93" s="77">
        <f>SUM(G90:G92)</f>
        <v>0</v>
      </c>
      <c r="H93" s="77">
        <f>SUM(H90:H92)</f>
        <v>0</v>
      </c>
      <c r="I93" s="78">
        <f>SUM(G93:H93)</f>
        <v>0</v>
      </c>
      <c r="J93" s="60">
        <f t="shared" si="22"/>
        <v>0</v>
      </c>
      <c r="K93" s="14" t="str">
        <f>IF(J93=100%,"Compliant",IF(AND(1%&lt;J93,J93&lt;100%),"Partial",IF(AND(K90="Not Applicable",K91="Not Applicable",K92="Not Applicable"),"Not Applicable","Non-Compliant")))</f>
        <v>Non-Compliant</v>
      </c>
      <c r="L93" s="170"/>
      <c r="M93" s="171"/>
      <c r="N93" s="195"/>
      <c r="O93" s="224">
        <f t="shared" si="20"/>
        <v>12</v>
      </c>
      <c r="P93" s="224">
        <f>(IF(G90&lt;&gt;"N/A",2)+IF(H90&lt;&gt;"N/A",2)+IF(G91&lt;&gt;"N/A",2)+IF(H91&lt;&gt;"N/A",2)+IF(G92&lt;&gt;"N/A",2)+IF(H92&lt;&gt;"N/A",2))</f>
        <v>12</v>
      </c>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195"/>
      <c r="AW93" s="195"/>
      <c r="AX93" s="195"/>
      <c r="AY93" s="195"/>
      <c r="AZ93" s="195"/>
      <c r="BA93" s="195"/>
      <c r="BB93" s="195"/>
      <c r="BC93" s="195"/>
      <c r="BD93" s="195"/>
      <c r="BE93" s="195"/>
      <c r="BF93" s="195"/>
      <c r="BG93" s="195"/>
      <c r="BH93" s="195"/>
      <c r="BI93" s="195"/>
      <c r="BJ93" s="195"/>
      <c r="BK93" s="195"/>
      <c r="BL93" s="195"/>
      <c r="BM93" s="195"/>
      <c r="BN93" s="195"/>
      <c r="BO93" s="195"/>
      <c r="BP93" s="195"/>
      <c r="BQ93" s="195"/>
      <c r="BR93" s="195"/>
      <c r="BS93" s="195"/>
      <c r="BT93" s="195"/>
      <c r="BU93" s="195"/>
      <c r="BV93" s="19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row>
    <row r="94" spans="1:102" s="6" customFormat="1" ht="33.75">
      <c r="A94" s="174">
        <v>76</v>
      </c>
      <c r="B94" s="175" t="s">
        <v>344</v>
      </c>
      <c r="C94" s="176" t="s">
        <v>100</v>
      </c>
      <c r="D94" s="182" t="s">
        <v>320</v>
      </c>
      <c r="E94" s="172" t="s">
        <v>238</v>
      </c>
      <c r="F94" s="172" t="s">
        <v>239</v>
      </c>
      <c r="G94" s="83">
        <v>0</v>
      </c>
      <c r="H94" s="83">
        <v>0</v>
      </c>
      <c r="I94" s="184">
        <f t="shared" si="24"/>
        <v>0</v>
      </c>
      <c r="J94" s="8">
        <f t="shared" si="22"/>
        <v>0</v>
      </c>
      <c r="K94" s="179" t="str">
        <f>IF(J94=100%,"Compliant",IF(AND(1%&lt;J94,J94&lt;100%),"Partial",IF(AND(G94="N/A",H94="N/A"),"Not Applicable","Non-Compliant")))</f>
        <v>Non-Compliant</v>
      </c>
      <c r="L94" s="180"/>
      <c r="M94" s="181"/>
      <c r="N94" s="195"/>
      <c r="O94" s="224">
        <f t="shared" si="20"/>
        <v>4</v>
      </c>
      <c r="P94" s="224">
        <f>(IF(G94&lt;&gt;"N/A",2)+IF(H94&lt;&gt;"N/A",2))</f>
        <v>4</v>
      </c>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195"/>
      <c r="BT94" s="195"/>
      <c r="BU94" s="195"/>
      <c r="BV94" s="19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row>
    <row r="95" spans="1:102" s="59" customFormat="1" ht="13.5" thickBot="1">
      <c r="A95" s="285" t="s">
        <v>136</v>
      </c>
      <c r="B95" s="286"/>
      <c r="C95" s="287"/>
      <c r="D95" s="287"/>
      <c r="E95" s="287"/>
      <c r="F95" s="287"/>
      <c r="G95" s="77">
        <f>SUM(G94)</f>
        <v>0</v>
      </c>
      <c r="H95" s="77">
        <f>SUM(H94)</f>
        <v>0</v>
      </c>
      <c r="I95" s="78">
        <f>SUM(G95:H95)</f>
        <v>0</v>
      </c>
      <c r="J95" s="60">
        <f t="shared" si="22"/>
        <v>0</v>
      </c>
      <c r="K95" s="14" t="str">
        <f>IF(J95=100%,"Compliant",IF(AND(1%&lt;J95,J95&lt;100%),"Partial",IF(AND(K94="Not Applicable"),"Not Applicable","Non-Compliant")))</f>
        <v>Non-Compliant</v>
      </c>
      <c r="L95" s="170"/>
      <c r="M95" s="171"/>
      <c r="N95" s="195"/>
      <c r="O95" s="224">
        <f t="shared" si="20"/>
        <v>4</v>
      </c>
      <c r="P95" s="224">
        <f>(IF(G94&lt;&gt;"N/A",2)+IF(H94&lt;&gt;"N/A",2))</f>
        <v>4</v>
      </c>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195"/>
      <c r="BT95" s="195"/>
      <c r="BU95" s="195"/>
      <c r="BV95" s="19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row>
    <row r="96" spans="1:74" ht="101.25">
      <c r="A96" s="131">
        <v>77</v>
      </c>
      <c r="B96" s="132" t="s">
        <v>344</v>
      </c>
      <c r="C96" s="133" t="s">
        <v>101</v>
      </c>
      <c r="D96" s="188" t="s">
        <v>273</v>
      </c>
      <c r="E96" s="12" t="s">
        <v>322</v>
      </c>
      <c r="F96" s="12" t="s">
        <v>323</v>
      </c>
      <c r="G96" s="83">
        <v>0</v>
      </c>
      <c r="H96" s="83">
        <v>0</v>
      </c>
      <c r="I96" s="80">
        <f t="shared" si="24"/>
        <v>0</v>
      </c>
      <c r="J96" s="3">
        <f t="shared" si="22"/>
        <v>0</v>
      </c>
      <c r="K96" s="15" t="str">
        <f>IF(J96=100%,"Compliant",IF(AND(1%&lt;J96,J96&lt;100%),"Partial",IF(AND(G96="N/A",H96="N/A"),"Not Applicable","Non-Compliant")))</f>
        <v>Non-Compliant</v>
      </c>
      <c r="L96" s="189"/>
      <c r="M96" s="190"/>
      <c r="N96" s="195"/>
      <c r="O96" s="224">
        <f t="shared" si="20"/>
        <v>4</v>
      </c>
      <c r="P96" s="224">
        <f>(IF(G96&lt;&gt;"N/A",2)+IF(H96&lt;&gt;"N/A",2))</f>
        <v>4</v>
      </c>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195"/>
      <c r="BT96" s="195"/>
      <c r="BU96" s="195"/>
      <c r="BV96" s="195"/>
    </row>
    <row r="97" spans="1:102" s="59" customFormat="1" ht="13.5" thickBot="1">
      <c r="A97" s="285" t="s">
        <v>137</v>
      </c>
      <c r="B97" s="286"/>
      <c r="C97" s="287"/>
      <c r="D97" s="287"/>
      <c r="E97" s="287"/>
      <c r="F97" s="287"/>
      <c r="G97" s="77">
        <f>SUM(G96)</f>
        <v>0</v>
      </c>
      <c r="H97" s="77">
        <f>SUM(H96)</f>
        <v>0</v>
      </c>
      <c r="I97" s="78">
        <f>SUM(G97:H97)</f>
        <v>0</v>
      </c>
      <c r="J97" s="60">
        <f t="shared" si="22"/>
        <v>0</v>
      </c>
      <c r="K97" s="14" t="str">
        <f>IF(J97=100%,"Compliant",IF(AND(1%&lt;J97,J97&lt;100%),"Partial",IF(AND(K96="Not Applicable"),"Not Applicable","Non-Compliant")))</f>
        <v>Non-Compliant</v>
      </c>
      <c r="L97" s="170"/>
      <c r="M97" s="171"/>
      <c r="N97" s="195"/>
      <c r="O97" s="224">
        <f t="shared" si="20"/>
        <v>4</v>
      </c>
      <c r="P97" s="224">
        <f>(IF(G96&lt;&gt;"N/A",2)+IF(H96&lt;&gt;"N/A",2))</f>
        <v>4</v>
      </c>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195"/>
      <c r="BT97" s="195"/>
      <c r="BU97" s="195"/>
      <c r="BV97" s="19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row>
    <row r="98" spans="1:102" s="6" customFormat="1" ht="67.5">
      <c r="A98" s="174">
        <v>78</v>
      </c>
      <c r="B98" s="175" t="s">
        <v>344</v>
      </c>
      <c r="C98" s="176" t="s">
        <v>102</v>
      </c>
      <c r="D98" s="191" t="s">
        <v>325</v>
      </c>
      <c r="E98" s="192" t="s">
        <v>165</v>
      </c>
      <c r="F98" s="172" t="s">
        <v>166</v>
      </c>
      <c r="G98" s="83">
        <v>0</v>
      </c>
      <c r="H98" s="83">
        <v>0</v>
      </c>
      <c r="I98" s="184">
        <f>SUM(G98:H98)</f>
        <v>0</v>
      </c>
      <c r="J98" s="8">
        <f t="shared" si="22"/>
        <v>0</v>
      </c>
      <c r="K98" s="179" t="str">
        <f>IF(J98=100%,"Compliant",IF(AND(1%&lt;J98,J98&lt;100%),"Partial",IF(AND(G98="N/A",H98="N/A"),"Not Applicable","Non-Compliant")))</f>
        <v>Non-Compliant</v>
      </c>
      <c r="L98" s="180"/>
      <c r="M98" s="181"/>
      <c r="N98" s="195"/>
      <c r="O98" s="224">
        <f t="shared" si="20"/>
        <v>4</v>
      </c>
      <c r="P98" s="224">
        <f>(IF(G98&lt;&gt;"N/A",2)+IF(H98&lt;&gt;"N/A",2))</f>
        <v>4</v>
      </c>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195"/>
      <c r="BT98" s="195"/>
      <c r="BU98" s="195"/>
      <c r="BV98" s="19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row>
    <row r="99" spans="1:102" s="6" customFormat="1" ht="45">
      <c r="A99" s="134">
        <v>79</v>
      </c>
      <c r="B99" s="135" t="s">
        <v>344</v>
      </c>
      <c r="C99" s="136" t="s">
        <v>102</v>
      </c>
      <c r="D99" s="95" t="s">
        <v>325</v>
      </c>
      <c r="E99" s="69" t="s">
        <v>167</v>
      </c>
      <c r="F99" s="70" t="s">
        <v>168</v>
      </c>
      <c r="G99" s="83">
        <v>0</v>
      </c>
      <c r="H99" s="83">
        <v>0</v>
      </c>
      <c r="I99" s="79">
        <f>SUM(G99:H99)</f>
        <v>0</v>
      </c>
      <c r="J99" s="8">
        <f t="shared" si="22"/>
        <v>0</v>
      </c>
      <c r="K99" s="13" t="str">
        <f>IF(J99=100%,"Compliant",IF(AND(1%&lt;J99,J99&lt;100%),"Partial",IF(AND(G99="N/A",H99="N/A"),"Not Applicable","Non-Compliant")))</f>
        <v>Non-Compliant</v>
      </c>
      <c r="L99" s="180"/>
      <c r="M99" s="167"/>
      <c r="N99" s="195"/>
      <c r="O99" s="224">
        <f t="shared" si="20"/>
        <v>4</v>
      </c>
      <c r="P99" s="224">
        <f>(IF(G99&lt;&gt;"N/A",2)+IF(H99&lt;&gt;"N/A",2))</f>
        <v>4</v>
      </c>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5"/>
      <c r="AU99" s="195"/>
      <c r="AV99" s="195"/>
      <c r="AW99" s="195"/>
      <c r="AX99" s="195"/>
      <c r="AY99" s="195"/>
      <c r="AZ99" s="195"/>
      <c r="BA99" s="195"/>
      <c r="BB99" s="195"/>
      <c r="BC99" s="195"/>
      <c r="BD99" s="195"/>
      <c r="BE99" s="195"/>
      <c r="BF99" s="195"/>
      <c r="BG99" s="195"/>
      <c r="BH99" s="195"/>
      <c r="BI99" s="195"/>
      <c r="BJ99" s="195"/>
      <c r="BK99" s="195"/>
      <c r="BL99" s="195"/>
      <c r="BM99" s="195"/>
      <c r="BN99" s="195"/>
      <c r="BO99" s="195"/>
      <c r="BP99" s="195"/>
      <c r="BQ99" s="195"/>
      <c r="BR99" s="195"/>
      <c r="BS99" s="195"/>
      <c r="BT99" s="195"/>
      <c r="BU99" s="195"/>
      <c r="BV99" s="19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row>
    <row r="100" spans="1:102" s="6" customFormat="1" ht="67.5">
      <c r="A100" s="134">
        <v>80</v>
      </c>
      <c r="B100" s="135" t="s">
        <v>344</v>
      </c>
      <c r="C100" s="136" t="s">
        <v>102</v>
      </c>
      <c r="D100" s="95" t="s">
        <v>326</v>
      </c>
      <c r="E100" s="7" t="s">
        <v>329</v>
      </c>
      <c r="F100" s="7" t="s">
        <v>330</v>
      </c>
      <c r="G100" s="83">
        <v>0</v>
      </c>
      <c r="H100" s="83">
        <v>0</v>
      </c>
      <c r="I100" s="79">
        <f>SUM(G100:H100)</f>
        <v>0</v>
      </c>
      <c r="J100" s="8">
        <f t="shared" si="22"/>
        <v>0</v>
      </c>
      <c r="K100" s="13" t="str">
        <f>IF(J100=100%,"Compliant",IF(AND(1%&lt;J100,J100&lt;100%),"Partial",IF(AND(G100="N/A",H100="N/A"),"Not Applicable","Non-Compliant")))</f>
        <v>Non-Compliant</v>
      </c>
      <c r="L100" s="169"/>
      <c r="M100" s="167"/>
      <c r="N100" s="195"/>
      <c r="O100" s="224">
        <f t="shared" si="20"/>
        <v>4</v>
      </c>
      <c r="P100" s="224">
        <f>(IF(G100&lt;&gt;"N/A",2)+IF(H100&lt;&gt;"N/A",2))</f>
        <v>4</v>
      </c>
      <c r="Q100" s="195"/>
      <c r="R100" s="195"/>
      <c r="S100" s="195"/>
      <c r="T100" s="195"/>
      <c r="U100" s="195"/>
      <c r="V100" s="195"/>
      <c r="W100" s="195"/>
      <c r="X100" s="195"/>
      <c r="Y100" s="195"/>
      <c r="Z100" s="195"/>
      <c r="AA100" s="195"/>
      <c r="AB100" s="195"/>
      <c r="AC100" s="195"/>
      <c r="AD100" s="195"/>
      <c r="AE100" s="195"/>
      <c r="AF100" s="195"/>
      <c r="AG100" s="195"/>
      <c r="AH100" s="195"/>
      <c r="AI100" s="195"/>
      <c r="AJ100" s="195"/>
      <c r="AK100" s="195"/>
      <c r="AL100" s="195"/>
      <c r="AM100" s="195"/>
      <c r="AN100" s="195"/>
      <c r="AO100" s="195"/>
      <c r="AP100" s="195"/>
      <c r="AQ100" s="195"/>
      <c r="AR100" s="195"/>
      <c r="AS100" s="195"/>
      <c r="AT100" s="195"/>
      <c r="AU100" s="195"/>
      <c r="AV100" s="195"/>
      <c r="AW100" s="195"/>
      <c r="AX100" s="195"/>
      <c r="AY100" s="195"/>
      <c r="AZ100" s="195"/>
      <c r="BA100" s="195"/>
      <c r="BB100" s="195"/>
      <c r="BC100" s="195"/>
      <c r="BD100" s="195"/>
      <c r="BE100" s="195"/>
      <c r="BF100" s="195"/>
      <c r="BG100" s="195"/>
      <c r="BH100" s="195"/>
      <c r="BI100" s="195"/>
      <c r="BJ100" s="195"/>
      <c r="BK100" s="195"/>
      <c r="BL100" s="195"/>
      <c r="BM100" s="195"/>
      <c r="BN100" s="195"/>
      <c r="BO100" s="195"/>
      <c r="BP100" s="195"/>
      <c r="BQ100" s="195"/>
      <c r="BR100" s="195"/>
      <c r="BS100" s="195"/>
      <c r="BT100" s="195"/>
      <c r="BU100" s="195"/>
      <c r="BV100" s="19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row>
    <row r="101" spans="1:102" s="6" customFormat="1" ht="45">
      <c r="A101" s="134">
        <v>81</v>
      </c>
      <c r="B101" s="135" t="s">
        <v>344</v>
      </c>
      <c r="C101" s="136" t="s">
        <v>102</v>
      </c>
      <c r="D101" s="95" t="s">
        <v>326</v>
      </c>
      <c r="E101" s="7" t="s">
        <v>327</v>
      </c>
      <c r="F101" s="7" t="s">
        <v>328</v>
      </c>
      <c r="G101" s="83">
        <v>0</v>
      </c>
      <c r="H101" s="83">
        <v>0</v>
      </c>
      <c r="I101" s="79">
        <f t="shared" si="24"/>
        <v>0</v>
      </c>
      <c r="J101" s="8">
        <f aca="true" t="shared" si="25" ref="J101:J114">I101/O101</f>
        <v>0</v>
      </c>
      <c r="K101" s="13" t="str">
        <f>IF(J101=100%,"Compliant",IF(AND(1%&lt;J101,J101&lt;100%),"Partial",IF(AND(G101="N/A",H101="N/A"),"Not Applicable","Non-Compliant")))</f>
        <v>Non-Compliant</v>
      </c>
      <c r="L101" s="169"/>
      <c r="M101" s="167"/>
      <c r="N101" s="195"/>
      <c r="O101" s="224">
        <f aca="true" t="shared" si="26" ref="O101:O114">IF(P101=0,1,P101)</f>
        <v>4</v>
      </c>
      <c r="P101" s="224">
        <f>(IF(G101&lt;&gt;"N/A",2)+IF(H101&lt;&gt;"N/A",2))</f>
        <v>4</v>
      </c>
      <c r="Q101" s="195"/>
      <c r="R101" s="195"/>
      <c r="S101" s="195"/>
      <c r="T101" s="195"/>
      <c r="U101" s="195"/>
      <c r="V101" s="195"/>
      <c r="W101" s="195"/>
      <c r="X101" s="195"/>
      <c r="Y101" s="195"/>
      <c r="Z101" s="195"/>
      <c r="AA101" s="195"/>
      <c r="AB101" s="195"/>
      <c r="AC101" s="195"/>
      <c r="AD101" s="195"/>
      <c r="AE101" s="195"/>
      <c r="AF101" s="195"/>
      <c r="AG101" s="195"/>
      <c r="AH101" s="195"/>
      <c r="AI101" s="195"/>
      <c r="AJ101" s="195"/>
      <c r="AK101" s="195"/>
      <c r="AL101" s="195"/>
      <c r="AM101" s="195"/>
      <c r="AN101" s="195"/>
      <c r="AO101" s="195"/>
      <c r="AP101" s="195"/>
      <c r="AQ101" s="195"/>
      <c r="AR101" s="195"/>
      <c r="AS101" s="195"/>
      <c r="AT101" s="195"/>
      <c r="AU101" s="195"/>
      <c r="AV101" s="195"/>
      <c r="AW101" s="195"/>
      <c r="AX101" s="195"/>
      <c r="AY101" s="195"/>
      <c r="AZ101" s="195"/>
      <c r="BA101" s="195"/>
      <c r="BB101" s="195"/>
      <c r="BC101" s="195"/>
      <c r="BD101" s="195"/>
      <c r="BE101" s="195"/>
      <c r="BF101" s="195"/>
      <c r="BG101" s="195"/>
      <c r="BH101" s="195"/>
      <c r="BI101" s="195"/>
      <c r="BJ101" s="195"/>
      <c r="BK101" s="195"/>
      <c r="BL101" s="195"/>
      <c r="BM101" s="195"/>
      <c r="BN101" s="195"/>
      <c r="BO101" s="195"/>
      <c r="BP101" s="195"/>
      <c r="BQ101" s="195"/>
      <c r="BR101" s="195"/>
      <c r="BS101" s="195"/>
      <c r="BT101" s="195"/>
      <c r="BU101" s="195"/>
      <c r="BV101" s="19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row>
    <row r="102" spans="1:102" s="59" customFormat="1" ht="13.5" thickBot="1">
      <c r="A102" s="285" t="s">
        <v>138</v>
      </c>
      <c r="B102" s="286"/>
      <c r="C102" s="287"/>
      <c r="D102" s="287"/>
      <c r="E102" s="287"/>
      <c r="F102" s="287"/>
      <c r="G102" s="77">
        <f>SUM(G98:G101)</f>
        <v>0</v>
      </c>
      <c r="H102" s="77">
        <f>SUM(H98:H101)</f>
        <v>0</v>
      </c>
      <c r="I102" s="78">
        <f>SUM(G102:H102)</f>
        <v>0</v>
      </c>
      <c r="J102" s="60">
        <f>I102/O102</f>
        <v>0</v>
      </c>
      <c r="K102" s="14" t="str">
        <f>IF(J102=100%,"Compliant",IF(AND(1%&lt;J102,J102&lt;100%),"Partial",IF(AND(K98="Not Applicable",K99="Not Applicable",K100="Not Applicable",K101="Not Applicable"),"Not Applicable","Non-Compliant")))</f>
        <v>Non-Compliant</v>
      </c>
      <c r="L102" s="170"/>
      <c r="M102" s="171"/>
      <c r="N102" s="195"/>
      <c r="O102" s="224">
        <f>IF(P102=0,1,P102)</f>
        <v>16</v>
      </c>
      <c r="P102" s="224">
        <f>(IF(G98&lt;&gt;"N/A",2)+IF(H98&lt;&gt;"N/A",2)+IF(G99&lt;&gt;"N/A",2)+IF(H99&lt;&gt;"N/A",2)+IF(G100&lt;&gt;"N/A",2)+IF(H100&lt;&gt;"N/A",2)+IF(G101&lt;&gt;"N/A",2)+IF(H101&lt;&gt;"N/A",2))</f>
        <v>16</v>
      </c>
      <c r="Q102" s="195"/>
      <c r="R102" s="195"/>
      <c r="S102" s="195"/>
      <c r="T102" s="195"/>
      <c r="U102" s="195"/>
      <c r="V102" s="195"/>
      <c r="W102" s="195"/>
      <c r="X102" s="195"/>
      <c r="Y102" s="195"/>
      <c r="Z102" s="195"/>
      <c r="AA102" s="195"/>
      <c r="AB102" s="195"/>
      <c r="AC102" s="195"/>
      <c r="AD102" s="195"/>
      <c r="AE102" s="195"/>
      <c r="AF102" s="195"/>
      <c r="AG102" s="195"/>
      <c r="AH102" s="195"/>
      <c r="AI102" s="195"/>
      <c r="AJ102" s="195"/>
      <c r="AK102" s="195"/>
      <c r="AL102" s="195"/>
      <c r="AM102" s="195"/>
      <c r="AN102" s="195"/>
      <c r="AO102" s="195"/>
      <c r="AP102" s="195"/>
      <c r="AQ102" s="195"/>
      <c r="AR102" s="195"/>
      <c r="AS102" s="195"/>
      <c r="AT102" s="195"/>
      <c r="AU102" s="195"/>
      <c r="AV102" s="195"/>
      <c r="AW102" s="195"/>
      <c r="AX102" s="195"/>
      <c r="AY102" s="195"/>
      <c r="AZ102" s="195"/>
      <c r="BA102" s="195"/>
      <c r="BB102" s="195"/>
      <c r="BC102" s="195"/>
      <c r="BD102" s="195"/>
      <c r="BE102" s="195"/>
      <c r="BF102" s="195"/>
      <c r="BG102" s="195"/>
      <c r="BH102" s="195"/>
      <c r="BI102" s="195"/>
      <c r="BJ102" s="195"/>
      <c r="BK102" s="195"/>
      <c r="BL102" s="195"/>
      <c r="BM102" s="195"/>
      <c r="BN102" s="195"/>
      <c r="BO102" s="195"/>
      <c r="BP102" s="195"/>
      <c r="BQ102" s="195"/>
      <c r="BR102" s="195"/>
      <c r="BS102" s="195"/>
      <c r="BT102" s="195"/>
      <c r="BU102" s="195"/>
      <c r="BV102" s="19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row>
    <row r="103" spans="1:74" ht="67.5">
      <c r="A103" s="174">
        <v>82</v>
      </c>
      <c r="B103" s="175" t="s">
        <v>345</v>
      </c>
      <c r="C103" s="176" t="s">
        <v>103</v>
      </c>
      <c r="D103" s="185" t="s">
        <v>331</v>
      </c>
      <c r="E103" s="186" t="s">
        <v>121</v>
      </c>
      <c r="F103" s="186" t="s">
        <v>146</v>
      </c>
      <c r="G103" s="83">
        <v>0</v>
      </c>
      <c r="H103" s="83">
        <v>0</v>
      </c>
      <c r="I103" s="178">
        <f t="shared" si="24"/>
        <v>0</v>
      </c>
      <c r="J103" s="3">
        <f t="shared" si="25"/>
        <v>0</v>
      </c>
      <c r="K103" s="179" t="str">
        <f>IF(J103=100%,"Compliant",IF(AND(1%&lt;J103,J103&lt;100%),"Partial",IF(AND(G103="N/A",H103="N/A"),"Not Applicable","Non-Compliant")))</f>
        <v>Non-Compliant</v>
      </c>
      <c r="L103" s="180"/>
      <c r="M103" s="181"/>
      <c r="N103" s="195"/>
      <c r="O103" s="224">
        <f t="shared" si="26"/>
        <v>4</v>
      </c>
      <c r="P103" s="224">
        <f>(IF(G103&lt;&gt;"N/A",2)+IF(H103&lt;&gt;"N/A",2))</f>
        <v>4</v>
      </c>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95"/>
      <c r="AP103" s="195"/>
      <c r="AQ103" s="195"/>
      <c r="AR103" s="195"/>
      <c r="AS103" s="195"/>
      <c r="AT103" s="195"/>
      <c r="AU103" s="195"/>
      <c r="AV103" s="195"/>
      <c r="AW103" s="195"/>
      <c r="AX103" s="195"/>
      <c r="AY103" s="195"/>
      <c r="AZ103" s="195"/>
      <c r="BA103" s="195"/>
      <c r="BB103" s="195"/>
      <c r="BC103" s="195"/>
      <c r="BD103" s="195"/>
      <c r="BE103" s="195"/>
      <c r="BF103" s="195"/>
      <c r="BG103" s="195"/>
      <c r="BH103" s="195"/>
      <c r="BI103" s="195"/>
      <c r="BJ103" s="195"/>
      <c r="BK103" s="195"/>
      <c r="BL103" s="195"/>
      <c r="BM103" s="195"/>
      <c r="BN103" s="195"/>
      <c r="BO103" s="195"/>
      <c r="BP103" s="195"/>
      <c r="BQ103" s="195"/>
      <c r="BR103" s="195"/>
      <c r="BS103" s="195"/>
      <c r="BT103" s="195"/>
      <c r="BU103" s="195"/>
      <c r="BV103" s="195"/>
    </row>
    <row r="104" spans="1:74" ht="90">
      <c r="A104" s="134">
        <v>83</v>
      </c>
      <c r="B104" s="135" t="s">
        <v>345</v>
      </c>
      <c r="C104" s="136" t="s">
        <v>103</v>
      </c>
      <c r="D104" s="93" t="s">
        <v>332</v>
      </c>
      <c r="E104" s="4" t="s">
        <v>279</v>
      </c>
      <c r="F104" s="4" t="s">
        <v>147</v>
      </c>
      <c r="G104" s="83">
        <v>0</v>
      </c>
      <c r="H104" s="83">
        <v>0</v>
      </c>
      <c r="I104" s="76">
        <f t="shared" si="24"/>
        <v>0</v>
      </c>
      <c r="J104" s="3">
        <f t="shared" si="25"/>
        <v>0</v>
      </c>
      <c r="K104" s="13" t="str">
        <f>IF(J104=100%,"Compliant",IF(AND(1%&lt;J104,J104&lt;100%),"Partial",IF(AND(G104="N/A",H104="N/A"),"Not Applicable","Non-Compliant")))</f>
        <v>Non-Compliant</v>
      </c>
      <c r="L104" s="180"/>
      <c r="M104" s="167"/>
      <c r="N104" s="195"/>
      <c r="O104" s="224">
        <f t="shared" si="26"/>
        <v>4</v>
      </c>
      <c r="P104" s="224">
        <f>(IF(G104&lt;&gt;"N/A",2)+IF(H104&lt;&gt;"N/A",2))</f>
        <v>4</v>
      </c>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95"/>
      <c r="AP104" s="195"/>
      <c r="AQ104" s="195"/>
      <c r="AR104" s="195"/>
      <c r="AS104" s="195"/>
      <c r="AT104" s="195"/>
      <c r="AU104" s="195"/>
      <c r="AV104" s="195"/>
      <c r="AW104" s="195"/>
      <c r="AX104" s="195"/>
      <c r="AY104" s="195"/>
      <c r="AZ104" s="195"/>
      <c r="BA104" s="195"/>
      <c r="BB104" s="195"/>
      <c r="BC104" s="195"/>
      <c r="BD104" s="195"/>
      <c r="BE104" s="195"/>
      <c r="BF104" s="195"/>
      <c r="BG104" s="195"/>
      <c r="BH104" s="195"/>
      <c r="BI104" s="195"/>
      <c r="BJ104" s="195"/>
      <c r="BK104" s="195"/>
      <c r="BL104" s="195"/>
      <c r="BM104" s="195"/>
      <c r="BN104" s="195"/>
      <c r="BO104" s="195"/>
      <c r="BP104" s="195"/>
      <c r="BQ104" s="195"/>
      <c r="BR104" s="195"/>
      <c r="BS104" s="195"/>
      <c r="BT104" s="195"/>
      <c r="BU104" s="195"/>
      <c r="BV104" s="195"/>
    </row>
    <row r="105" spans="1:74" ht="67.5">
      <c r="A105" s="134">
        <v>84</v>
      </c>
      <c r="B105" s="135" t="s">
        <v>345</v>
      </c>
      <c r="C105" s="136" t="s">
        <v>103</v>
      </c>
      <c r="D105" s="93" t="s">
        <v>332</v>
      </c>
      <c r="E105" s="4" t="s">
        <v>122</v>
      </c>
      <c r="F105" s="4" t="s">
        <v>229</v>
      </c>
      <c r="G105" s="83">
        <v>0</v>
      </c>
      <c r="H105" s="83">
        <v>0</v>
      </c>
      <c r="I105" s="76">
        <f>SUM(G105:H105)</f>
        <v>0</v>
      </c>
      <c r="J105" s="3">
        <f t="shared" si="25"/>
        <v>0</v>
      </c>
      <c r="K105" s="13" t="str">
        <f>IF(J105=100%,"Compliant",IF(AND(1%&lt;J105,J105&lt;100%),"Partial",IF(AND(G105="N/A",H105="N/A"),"Not Applicable","Non-Compliant")))</f>
        <v>Non-Compliant</v>
      </c>
      <c r="L105" s="169"/>
      <c r="M105" s="167"/>
      <c r="N105" s="195"/>
      <c r="O105" s="224">
        <f t="shared" si="26"/>
        <v>4</v>
      </c>
      <c r="P105" s="224">
        <f>(IF(G105&lt;&gt;"N/A",2)+IF(H105&lt;&gt;"N/A",2))</f>
        <v>4</v>
      </c>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5"/>
      <c r="AZ105" s="195"/>
      <c r="BA105" s="195"/>
      <c r="BB105" s="195"/>
      <c r="BC105" s="195"/>
      <c r="BD105" s="195"/>
      <c r="BE105" s="195"/>
      <c r="BF105" s="195"/>
      <c r="BG105" s="195"/>
      <c r="BH105" s="195"/>
      <c r="BI105" s="195"/>
      <c r="BJ105" s="195"/>
      <c r="BK105" s="195"/>
      <c r="BL105" s="195"/>
      <c r="BM105" s="195"/>
      <c r="BN105" s="195"/>
      <c r="BO105" s="195"/>
      <c r="BP105" s="195"/>
      <c r="BQ105" s="195"/>
      <c r="BR105" s="195"/>
      <c r="BS105" s="195"/>
      <c r="BT105" s="195"/>
      <c r="BU105" s="195"/>
      <c r="BV105" s="195"/>
    </row>
    <row r="106" spans="1:102" s="59" customFormat="1" ht="13.5" thickBot="1">
      <c r="A106" s="285" t="s">
        <v>110</v>
      </c>
      <c r="B106" s="286"/>
      <c r="C106" s="287"/>
      <c r="D106" s="287"/>
      <c r="E106" s="287"/>
      <c r="F106" s="287"/>
      <c r="G106" s="77">
        <f>SUM(G103:G105)</f>
        <v>0</v>
      </c>
      <c r="H106" s="77">
        <f>SUM(H103:H105)</f>
        <v>0</v>
      </c>
      <c r="I106" s="78">
        <f>SUM(G106:H106)</f>
        <v>0</v>
      </c>
      <c r="J106" s="60">
        <f>I106/O106</f>
        <v>0</v>
      </c>
      <c r="K106" s="14" t="str">
        <f>IF(J106=100%,"Compliant",IF(AND(1%&lt;J106,J106&lt;100%),"Partial",IF(AND(K103="Not Applicable",K104="Not Applicable",K105="Not Applicable"),"Not Applicable","Non-Compliant")))</f>
        <v>Non-Compliant</v>
      </c>
      <c r="L106" s="170"/>
      <c r="M106" s="171"/>
      <c r="N106" s="195"/>
      <c r="O106" s="224">
        <f>IF(P106=0,1,P106)</f>
        <v>12</v>
      </c>
      <c r="P106" s="224">
        <f>(IF(G103&lt;&gt;"N/A",2)+IF(H103&lt;&gt;"N/A",2)+IF(G104&lt;&gt;"N/A",2)+IF(H104&lt;&gt;"N/A",2)+IF(G105&lt;&gt;"N/A",2)+IF(H105&lt;&gt;"N/A",2))</f>
        <v>12</v>
      </c>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95"/>
      <c r="AP106" s="195"/>
      <c r="AQ106" s="195"/>
      <c r="AR106" s="195"/>
      <c r="AS106" s="195"/>
      <c r="AT106" s="195"/>
      <c r="AU106" s="195"/>
      <c r="AV106" s="195"/>
      <c r="AW106" s="195"/>
      <c r="AX106" s="195"/>
      <c r="AY106" s="195"/>
      <c r="AZ106" s="195"/>
      <c r="BA106" s="195"/>
      <c r="BB106" s="195"/>
      <c r="BC106" s="195"/>
      <c r="BD106" s="195"/>
      <c r="BE106" s="195"/>
      <c r="BF106" s="195"/>
      <c r="BG106" s="195"/>
      <c r="BH106" s="195"/>
      <c r="BI106" s="195"/>
      <c r="BJ106" s="195"/>
      <c r="BK106" s="195"/>
      <c r="BL106" s="195"/>
      <c r="BM106" s="195"/>
      <c r="BN106" s="195"/>
      <c r="BO106" s="195"/>
      <c r="BP106" s="195"/>
      <c r="BQ106" s="195"/>
      <c r="BR106" s="195"/>
      <c r="BS106" s="195"/>
      <c r="BT106" s="195"/>
      <c r="BU106" s="195"/>
      <c r="BV106" s="19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row>
    <row r="107" spans="1:74" ht="45">
      <c r="A107" s="131">
        <v>85</v>
      </c>
      <c r="B107" s="132" t="s">
        <v>345</v>
      </c>
      <c r="C107" s="133" t="s">
        <v>104</v>
      </c>
      <c r="D107" s="194" t="s">
        <v>334</v>
      </c>
      <c r="E107" s="12" t="s">
        <v>119</v>
      </c>
      <c r="F107" s="12" t="s">
        <v>120</v>
      </c>
      <c r="G107" s="83">
        <v>0</v>
      </c>
      <c r="H107" s="83">
        <v>0</v>
      </c>
      <c r="I107" s="80">
        <f t="shared" si="24"/>
        <v>0</v>
      </c>
      <c r="J107" s="3">
        <f t="shared" si="25"/>
        <v>0</v>
      </c>
      <c r="K107" s="15" t="str">
        <f>IF(J107=100%,"Compliant",IF(AND(1%&lt;J107,J107&lt;100%),"Partial",IF(AND(G107="N/A",H107="N/A"),"Not Applicable","Non-Compliant")))</f>
        <v>Non-Compliant</v>
      </c>
      <c r="L107" s="189"/>
      <c r="M107" s="190"/>
      <c r="N107" s="195"/>
      <c r="O107" s="224">
        <f t="shared" si="26"/>
        <v>4</v>
      </c>
      <c r="P107" s="224">
        <f>(IF(G107&lt;&gt;"N/A",2)+IF(H107&lt;&gt;"N/A",2))</f>
        <v>4</v>
      </c>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95"/>
      <c r="AP107" s="195"/>
      <c r="AQ107" s="195"/>
      <c r="AR107" s="195"/>
      <c r="AS107" s="195"/>
      <c r="AT107" s="195"/>
      <c r="AU107" s="195"/>
      <c r="AV107" s="195"/>
      <c r="AW107" s="195"/>
      <c r="AX107" s="195"/>
      <c r="AY107" s="195"/>
      <c r="AZ107" s="195"/>
      <c r="BA107" s="195"/>
      <c r="BB107" s="195"/>
      <c r="BC107" s="195"/>
      <c r="BD107" s="195"/>
      <c r="BE107" s="195"/>
      <c r="BF107" s="195"/>
      <c r="BG107" s="195"/>
      <c r="BH107" s="195"/>
      <c r="BI107" s="195"/>
      <c r="BJ107" s="195"/>
      <c r="BK107" s="195"/>
      <c r="BL107" s="195"/>
      <c r="BM107" s="195"/>
      <c r="BN107" s="195"/>
      <c r="BO107" s="195"/>
      <c r="BP107" s="195"/>
      <c r="BQ107" s="195"/>
      <c r="BR107" s="195"/>
      <c r="BS107" s="195"/>
      <c r="BT107" s="195"/>
      <c r="BU107" s="195"/>
      <c r="BV107" s="195"/>
    </row>
    <row r="108" spans="1:102" s="59" customFormat="1" ht="13.5" thickBot="1">
      <c r="A108" s="285" t="s">
        <v>140</v>
      </c>
      <c r="B108" s="286"/>
      <c r="C108" s="287"/>
      <c r="D108" s="287"/>
      <c r="E108" s="287"/>
      <c r="F108" s="287"/>
      <c r="G108" s="77">
        <f>SUM(G107)</f>
        <v>0</v>
      </c>
      <c r="H108" s="77">
        <f>SUM(H107)</f>
        <v>0</v>
      </c>
      <c r="I108" s="78">
        <f>SUM(G108:H108)</f>
        <v>0</v>
      </c>
      <c r="J108" s="60">
        <f>I108/O108</f>
        <v>0</v>
      </c>
      <c r="K108" s="14" t="str">
        <f>IF(J108=100%,"Compliant",IF(AND(1%&lt;J108,J108&lt;100%),"Partial",IF(AND(K107="Not Applicable"),"Not Applicable","Non-Compliant")))</f>
        <v>Non-Compliant</v>
      </c>
      <c r="L108" s="170"/>
      <c r="M108" s="171"/>
      <c r="N108" s="195"/>
      <c r="O108" s="224">
        <f>IF(P108=0,1,P108)</f>
        <v>4</v>
      </c>
      <c r="P108" s="224">
        <f>(IF(G107&lt;&gt;"N/A",2)+IF(H107&lt;&gt;"N/A",2))</f>
        <v>4</v>
      </c>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95"/>
      <c r="AP108" s="195"/>
      <c r="AQ108" s="195"/>
      <c r="AR108" s="195"/>
      <c r="AS108" s="195"/>
      <c r="AT108" s="195"/>
      <c r="AU108" s="195"/>
      <c r="AV108" s="195"/>
      <c r="AW108" s="195"/>
      <c r="AX108" s="195"/>
      <c r="AY108" s="195"/>
      <c r="AZ108" s="195"/>
      <c r="BA108" s="195"/>
      <c r="BB108" s="195"/>
      <c r="BC108" s="195"/>
      <c r="BD108" s="195"/>
      <c r="BE108" s="195"/>
      <c r="BF108" s="195"/>
      <c r="BG108" s="195"/>
      <c r="BH108" s="195"/>
      <c r="BI108" s="195"/>
      <c r="BJ108" s="195"/>
      <c r="BK108" s="195"/>
      <c r="BL108" s="195"/>
      <c r="BM108" s="195"/>
      <c r="BN108" s="195"/>
      <c r="BO108" s="195"/>
      <c r="BP108" s="195"/>
      <c r="BQ108" s="195"/>
      <c r="BR108" s="195"/>
      <c r="BS108" s="195"/>
      <c r="BT108" s="195"/>
      <c r="BU108" s="195"/>
      <c r="BV108" s="19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row>
    <row r="109" spans="1:74" s="5" customFormat="1" ht="56.25">
      <c r="A109" s="174">
        <v>86</v>
      </c>
      <c r="B109" s="175" t="s">
        <v>346</v>
      </c>
      <c r="C109" s="176" t="s">
        <v>105</v>
      </c>
      <c r="D109" s="177" t="s">
        <v>273</v>
      </c>
      <c r="E109" s="193" t="s">
        <v>526</v>
      </c>
      <c r="F109" s="193" t="s">
        <v>395</v>
      </c>
      <c r="G109" s="83">
        <v>0</v>
      </c>
      <c r="H109" s="83">
        <v>0</v>
      </c>
      <c r="I109" s="178">
        <f t="shared" si="24"/>
        <v>0</v>
      </c>
      <c r="J109" s="3">
        <f t="shared" si="25"/>
        <v>0</v>
      </c>
      <c r="K109" s="179" t="str">
        <f>IF(J109=100%,"Compliant",IF(AND(1%&lt;J109,J109&lt;100%),"Partial",IF(AND(G109="N/A",H109="N/A"),"Not Applicable","Non-Compliant")))</f>
        <v>Non-Compliant</v>
      </c>
      <c r="L109" s="180"/>
      <c r="M109" s="181"/>
      <c r="N109" s="195"/>
      <c r="O109" s="224">
        <f t="shared" si="26"/>
        <v>4</v>
      </c>
      <c r="P109" s="224">
        <f>(IF(G109&lt;&gt;"N/A",2)+IF(H109&lt;&gt;"N/A",2))</f>
        <v>4</v>
      </c>
      <c r="Q109" s="195"/>
      <c r="R109" s="195"/>
      <c r="S109" s="195"/>
      <c r="T109" s="195"/>
      <c r="U109" s="195"/>
      <c r="V109" s="195"/>
      <c r="W109" s="195"/>
      <c r="X109" s="195"/>
      <c r="Y109" s="195"/>
      <c r="Z109" s="195"/>
      <c r="AA109" s="195"/>
      <c r="AB109" s="195"/>
      <c r="AC109" s="195"/>
      <c r="AD109" s="195"/>
      <c r="AE109" s="195"/>
      <c r="AF109" s="195"/>
      <c r="AG109" s="195"/>
      <c r="AH109" s="195"/>
      <c r="AI109" s="195"/>
      <c r="AJ109" s="195"/>
      <c r="AK109" s="195"/>
      <c r="AL109" s="195"/>
      <c r="AM109" s="195"/>
      <c r="AN109" s="195"/>
      <c r="AO109" s="195"/>
      <c r="AP109" s="195"/>
      <c r="AQ109" s="195"/>
      <c r="AR109" s="195"/>
      <c r="AS109" s="195"/>
      <c r="AT109" s="195"/>
      <c r="AU109" s="195"/>
      <c r="AV109" s="195"/>
      <c r="AW109" s="195"/>
      <c r="AX109" s="195"/>
      <c r="AY109" s="195"/>
      <c r="AZ109" s="195"/>
      <c r="BA109" s="195"/>
      <c r="BB109" s="195"/>
      <c r="BC109" s="195"/>
      <c r="BD109" s="195"/>
      <c r="BE109" s="195"/>
      <c r="BF109" s="195"/>
      <c r="BG109" s="195"/>
      <c r="BH109" s="195"/>
      <c r="BI109" s="195"/>
      <c r="BJ109" s="195"/>
      <c r="BK109" s="195"/>
      <c r="BL109" s="195"/>
      <c r="BM109" s="195"/>
      <c r="BN109" s="195"/>
      <c r="BO109" s="195"/>
      <c r="BP109" s="195"/>
      <c r="BQ109" s="195"/>
      <c r="BR109" s="195"/>
      <c r="BS109" s="195"/>
      <c r="BT109" s="195"/>
      <c r="BU109" s="195"/>
      <c r="BV109" s="195"/>
    </row>
    <row r="110" spans="1:75" s="26" customFormat="1" ht="45">
      <c r="A110" s="134">
        <v>87</v>
      </c>
      <c r="B110" s="135" t="s">
        <v>346</v>
      </c>
      <c r="C110" s="136" t="s">
        <v>105</v>
      </c>
      <c r="D110" s="1" t="s">
        <v>273</v>
      </c>
      <c r="E110" s="2" t="s">
        <v>240</v>
      </c>
      <c r="F110" s="2" t="s">
        <v>241</v>
      </c>
      <c r="G110" s="83">
        <v>0</v>
      </c>
      <c r="H110" s="83">
        <v>0</v>
      </c>
      <c r="I110" s="76">
        <f>SUM(G110:H110)</f>
        <v>0</v>
      </c>
      <c r="J110" s="3">
        <f t="shared" si="25"/>
        <v>0</v>
      </c>
      <c r="K110" s="13" t="str">
        <f>IF(J110=100%,"Compliant",IF(AND(1%&lt;J110,J110&lt;100%),"Partial",IF(AND(G110="N/A",H110="N/A"),"Not Applicable","Non-Compliant")))</f>
        <v>Non-Compliant</v>
      </c>
      <c r="L110" s="169"/>
      <c r="M110" s="167"/>
      <c r="N110" s="195"/>
      <c r="O110" s="224">
        <f t="shared" si="26"/>
        <v>4</v>
      </c>
      <c r="P110" s="224">
        <f>(IF(G110&lt;&gt;"N/A",2)+IF(H110&lt;&gt;"N/A",2))</f>
        <v>4</v>
      </c>
      <c r="Q110" s="195"/>
      <c r="R110" s="195"/>
      <c r="S110" s="195"/>
      <c r="T110" s="195"/>
      <c r="U110" s="195"/>
      <c r="V110" s="195"/>
      <c r="W110" s="195"/>
      <c r="X110" s="195"/>
      <c r="Y110" s="195"/>
      <c r="Z110" s="195"/>
      <c r="AA110" s="195"/>
      <c r="AB110" s="195"/>
      <c r="AC110" s="195"/>
      <c r="AD110" s="195"/>
      <c r="AE110" s="195"/>
      <c r="AF110" s="195"/>
      <c r="AG110" s="195"/>
      <c r="AH110" s="195"/>
      <c r="AI110" s="195"/>
      <c r="AJ110" s="195"/>
      <c r="AK110" s="195"/>
      <c r="AL110" s="195"/>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5"/>
      <c r="BS110" s="195"/>
      <c r="BT110" s="195"/>
      <c r="BU110" s="195"/>
      <c r="BV110" s="195"/>
      <c r="BW110" s="99"/>
    </row>
    <row r="111" spans="1:102" s="59" customFormat="1" ht="13.5" thickBot="1">
      <c r="A111" s="285" t="s">
        <v>139</v>
      </c>
      <c r="B111" s="286"/>
      <c r="C111" s="287"/>
      <c r="D111" s="287"/>
      <c r="E111" s="287"/>
      <c r="F111" s="287"/>
      <c r="G111" s="77">
        <f>SUM(G109:G110)</f>
        <v>0</v>
      </c>
      <c r="H111" s="77">
        <f>SUM(H109:H110)</f>
        <v>0</v>
      </c>
      <c r="I111" s="78">
        <f>SUM(G111:H111)</f>
        <v>0</v>
      </c>
      <c r="J111" s="225">
        <f>I111/O111</f>
        <v>0</v>
      </c>
      <c r="K111" s="14" t="str">
        <f>IF(J111=100%,"Compliant",IF(AND(1%&lt;J111,J111&lt;100%),"Partial",IF(AND(K109="Not Applicable",K110="Not Applicable"),"Not Applicable","Non-Compliant")))</f>
        <v>Non-Compliant</v>
      </c>
      <c r="L111" s="170"/>
      <c r="M111" s="171"/>
      <c r="N111" s="195"/>
      <c r="O111" s="224">
        <f>IF(P111=0,1,P111)</f>
        <v>8</v>
      </c>
      <c r="P111" s="224">
        <f>(IF(G109&lt;&gt;"N/A",2)+IF(H109&lt;&gt;"N/A",2)+IF(G110&lt;&gt;"N/A",2)+IF(H110&lt;&gt;"N/A",2))</f>
        <v>8</v>
      </c>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195"/>
      <c r="AW111" s="195"/>
      <c r="AX111" s="195"/>
      <c r="AY111" s="195"/>
      <c r="AZ111" s="195"/>
      <c r="BA111" s="195"/>
      <c r="BB111" s="195"/>
      <c r="BC111" s="195"/>
      <c r="BD111" s="195"/>
      <c r="BE111" s="195"/>
      <c r="BF111" s="195"/>
      <c r="BG111" s="195"/>
      <c r="BH111" s="195"/>
      <c r="BI111" s="195"/>
      <c r="BJ111" s="195"/>
      <c r="BK111" s="195"/>
      <c r="BL111" s="195"/>
      <c r="BM111" s="195"/>
      <c r="BN111" s="195"/>
      <c r="BO111" s="195"/>
      <c r="BP111" s="195"/>
      <c r="BQ111" s="195"/>
      <c r="BR111" s="195"/>
      <c r="BS111" s="195"/>
      <c r="BT111" s="195"/>
      <c r="BU111" s="195"/>
      <c r="BV111" s="19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row>
    <row r="112" spans="1:74" ht="58.5" customHeight="1">
      <c r="A112" s="174">
        <v>89</v>
      </c>
      <c r="B112" s="175" t="s">
        <v>346</v>
      </c>
      <c r="C112" s="176" t="s">
        <v>106</v>
      </c>
      <c r="D112" s="185" t="s">
        <v>47</v>
      </c>
      <c r="E112" s="186" t="s">
        <v>242</v>
      </c>
      <c r="F112" s="186" t="s">
        <v>230</v>
      </c>
      <c r="G112" s="83">
        <v>0</v>
      </c>
      <c r="H112" s="83">
        <v>0</v>
      </c>
      <c r="I112" s="178">
        <f t="shared" si="24"/>
        <v>0</v>
      </c>
      <c r="J112" s="3">
        <f t="shared" si="25"/>
        <v>0</v>
      </c>
      <c r="K112" s="179" t="str">
        <f>IF(J112=100%,"Compliant",IF(AND(1%&lt;J112,J112&lt;100%),"Partial",IF(AND(G112="N/A",H112="N/A"),"Not Applicable","Non-Compliant")))</f>
        <v>Non-Compliant</v>
      </c>
      <c r="L112" s="180"/>
      <c r="M112" s="181"/>
      <c r="N112" s="195"/>
      <c r="O112" s="224">
        <f t="shared" si="26"/>
        <v>4</v>
      </c>
      <c r="P112" s="224">
        <f>(IF(G112&lt;&gt;"N/A",2)+IF(H112&lt;&gt;"N/A",2))</f>
        <v>4</v>
      </c>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5"/>
      <c r="AY112" s="195"/>
      <c r="AZ112" s="195"/>
      <c r="BA112" s="195"/>
      <c r="BB112" s="195"/>
      <c r="BC112" s="195"/>
      <c r="BD112" s="195"/>
      <c r="BE112" s="195"/>
      <c r="BF112" s="195"/>
      <c r="BG112" s="195"/>
      <c r="BH112" s="195"/>
      <c r="BI112" s="195"/>
      <c r="BJ112" s="195"/>
      <c r="BK112" s="195"/>
      <c r="BL112" s="195"/>
      <c r="BM112" s="195"/>
      <c r="BN112" s="195"/>
      <c r="BO112" s="195"/>
      <c r="BP112" s="195"/>
      <c r="BQ112" s="195"/>
      <c r="BR112" s="195"/>
      <c r="BS112" s="195"/>
      <c r="BT112" s="195"/>
      <c r="BU112" s="195"/>
      <c r="BV112" s="195"/>
    </row>
    <row r="113" spans="1:74" ht="45">
      <c r="A113" s="134">
        <v>90</v>
      </c>
      <c r="B113" s="135" t="s">
        <v>346</v>
      </c>
      <c r="C113" s="136" t="s">
        <v>106</v>
      </c>
      <c r="D113" s="93" t="s">
        <v>48</v>
      </c>
      <c r="E113" s="4" t="s">
        <v>117</v>
      </c>
      <c r="F113" s="4" t="s">
        <v>118</v>
      </c>
      <c r="G113" s="83">
        <v>0</v>
      </c>
      <c r="H113" s="83">
        <v>0</v>
      </c>
      <c r="I113" s="76">
        <f t="shared" si="24"/>
        <v>0</v>
      </c>
      <c r="J113" s="3">
        <f t="shared" si="25"/>
        <v>0</v>
      </c>
      <c r="K113" s="13" t="str">
        <f>IF(J113=100%,"Compliant",IF(AND(1%&lt;J113,J113&lt;100%),"Partial",IF(AND(G113="N/A",H113="N/A"),"Not Applicable","Non-Compliant")))</f>
        <v>Non-Compliant</v>
      </c>
      <c r="L113" s="180"/>
      <c r="M113" s="167"/>
      <c r="N113" s="195"/>
      <c r="O113" s="224">
        <f t="shared" si="26"/>
        <v>4</v>
      </c>
      <c r="P113" s="224">
        <f>(IF(G113&lt;&gt;"N/A",2)+IF(H113&lt;&gt;"N/A",2))</f>
        <v>4</v>
      </c>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195"/>
      <c r="AL113" s="195"/>
      <c r="AM113" s="195"/>
      <c r="AN113" s="195"/>
      <c r="AO113" s="195"/>
      <c r="AP113" s="195"/>
      <c r="AQ113" s="195"/>
      <c r="AR113" s="195"/>
      <c r="AS113" s="195"/>
      <c r="AT113" s="195"/>
      <c r="AU113" s="195"/>
      <c r="AV113" s="195"/>
      <c r="AW113" s="195"/>
      <c r="AX113" s="195"/>
      <c r="AY113" s="195"/>
      <c r="AZ113" s="195"/>
      <c r="BA113" s="195"/>
      <c r="BB113" s="195"/>
      <c r="BC113" s="195"/>
      <c r="BD113" s="195"/>
      <c r="BE113" s="195"/>
      <c r="BF113" s="195"/>
      <c r="BG113" s="195"/>
      <c r="BH113" s="195"/>
      <c r="BI113" s="195"/>
      <c r="BJ113" s="195"/>
      <c r="BK113" s="195"/>
      <c r="BL113" s="195"/>
      <c r="BM113" s="195"/>
      <c r="BN113" s="195"/>
      <c r="BO113" s="195"/>
      <c r="BP113" s="195"/>
      <c r="BQ113" s="195"/>
      <c r="BR113" s="195"/>
      <c r="BS113" s="195"/>
      <c r="BT113" s="195"/>
      <c r="BU113" s="195"/>
      <c r="BV113" s="195"/>
    </row>
    <row r="114" spans="1:74" ht="45">
      <c r="A114" s="134">
        <v>91</v>
      </c>
      <c r="B114" s="135" t="s">
        <v>346</v>
      </c>
      <c r="C114" s="136" t="s">
        <v>106</v>
      </c>
      <c r="D114" s="93" t="s">
        <v>49</v>
      </c>
      <c r="E114" s="4" t="s">
        <v>148</v>
      </c>
      <c r="F114" s="4" t="s">
        <v>149</v>
      </c>
      <c r="G114" s="83">
        <v>0</v>
      </c>
      <c r="H114" s="83">
        <v>0</v>
      </c>
      <c r="I114" s="76">
        <f t="shared" si="24"/>
        <v>0</v>
      </c>
      <c r="J114" s="3">
        <f t="shared" si="25"/>
        <v>0</v>
      </c>
      <c r="K114" s="13" t="str">
        <f>IF(J114=100%,"Compliant",IF(AND(1%&lt;J114,J114&lt;100%),"Partial",IF(AND(G114="N/A",H114="N/A"),"Not Applicable","Non-Compliant")))</f>
        <v>Non-Compliant</v>
      </c>
      <c r="L114" s="169"/>
      <c r="M114" s="167"/>
      <c r="N114" s="195"/>
      <c r="O114" s="224">
        <f t="shared" si="26"/>
        <v>4</v>
      </c>
      <c r="P114" s="224">
        <f>(IF(G114&lt;&gt;"N/A",2)+IF(H114&lt;&gt;"N/A",2))</f>
        <v>4</v>
      </c>
      <c r="Q114" s="195"/>
      <c r="R114" s="195"/>
      <c r="S114" s="195"/>
      <c r="T114" s="195"/>
      <c r="U114" s="195"/>
      <c r="V114" s="195"/>
      <c r="W114" s="195"/>
      <c r="X114" s="195"/>
      <c r="Y114" s="195"/>
      <c r="Z114" s="195"/>
      <c r="AA114" s="195"/>
      <c r="AB114" s="195"/>
      <c r="AC114" s="195"/>
      <c r="AD114" s="195"/>
      <c r="AE114" s="195"/>
      <c r="AF114" s="195"/>
      <c r="AG114" s="195"/>
      <c r="AH114" s="195"/>
      <c r="AI114" s="195"/>
      <c r="AJ114" s="195"/>
      <c r="AK114" s="195"/>
      <c r="AL114" s="195"/>
      <c r="AM114" s="195"/>
      <c r="AN114" s="195"/>
      <c r="AO114" s="195"/>
      <c r="AP114" s="195"/>
      <c r="AQ114" s="195"/>
      <c r="AR114" s="195"/>
      <c r="AS114" s="195"/>
      <c r="AT114" s="195"/>
      <c r="AU114" s="195"/>
      <c r="AV114" s="195"/>
      <c r="AW114" s="195"/>
      <c r="AX114" s="195"/>
      <c r="AY114" s="195"/>
      <c r="AZ114" s="195"/>
      <c r="BA114" s="195"/>
      <c r="BB114" s="195"/>
      <c r="BC114" s="195"/>
      <c r="BD114" s="195"/>
      <c r="BE114" s="195"/>
      <c r="BF114" s="195"/>
      <c r="BG114" s="195"/>
      <c r="BH114" s="195"/>
      <c r="BI114" s="195"/>
      <c r="BJ114" s="195"/>
      <c r="BK114" s="195"/>
      <c r="BL114" s="195"/>
      <c r="BM114" s="195"/>
      <c r="BN114" s="195"/>
      <c r="BO114" s="195"/>
      <c r="BP114" s="195"/>
      <c r="BQ114" s="195"/>
      <c r="BR114" s="195"/>
      <c r="BS114" s="195"/>
      <c r="BT114" s="195"/>
      <c r="BU114" s="195"/>
      <c r="BV114" s="195"/>
    </row>
    <row r="115" spans="1:102" s="59" customFormat="1" ht="13.5" thickBot="1">
      <c r="A115" s="285" t="s">
        <v>141</v>
      </c>
      <c r="B115" s="286"/>
      <c r="C115" s="287"/>
      <c r="D115" s="287"/>
      <c r="E115" s="287"/>
      <c r="F115" s="287"/>
      <c r="G115" s="77">
        <f>SUM(G112:G114)</f>
        <v>0</v>
      </c>
      <c r="H115" s="77">
        <f>SUM(H112:H114)</f>
        <v>0</v>
      </c>
      <c r="I115" s="78">
        <f>SUM(G115:H115)</f>
        <v>0</v>
      </c>
      <c r="J115" s="226">
        <f>I115/O115</f>
        <v>0</v>
      </c>
      <c r="K115" s="14" t="str">
        <f>IF(J115=100%,"Compliant",IF(AND(1%&lt;J115,J115&lt;100%),"Partial",IF(AND(K112="Not Applicable",K113="Not Applicable",K114="Not Applicable"),"Not Applicable","Non-Compliant")))</f>
        <v>Non-Compliant</v>
      </c>
      <c r="L115" s="170"/>
      <c r="M115" s="171"/>
      <c r="N115" s="195"/>
      <c r="O115" s="224">
        <f>IF(P115=0,1,P115)</f>
        <v>12</v>
      </c>
      <c r="P115" s="224">
        <f>(IF(G112&lt;&gt;"N/A",2)+IF(H112&lt;&gt;"N/A",2)+IF(G113&lt;&gt;"N/A",2)+IF(H113&lt;&gt;"N/A",2)+IF(G114&lt;&gt;"N/A",2)+IF(H114&lt;&gt;"N/A",2))</f>
        <v>12</v>
      </c>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95"/>
      <c r="BD115" s="195"/>
      <c r="BE115" s="195"/>
      <c r="BF115" s="195"/>
      <c r="BG115" s="195"/>
      <c r="BH115" s="195"/>
      <c r="BI115" s="195"/>
      <c r="BJ115" s="195"/>
      <c r="BK115" s="195"/>
      <c r="BL115" s="195"/>
      <c r="BM115" s="195"/>
      <c r="BN115" s="195"/>
      <c r="BO115" s="195"/>
      <c r="BP115" s="195"/>
      <c r="BQ115" s="195"/>
      <c r="BR115" s="195"/>
      <c r="BS115" s="195"/>
      <c r="BT115" s="195"/>
      <c r="BU115" s="195"/>
      <c r="BV115" s="19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row>
    <row r="118" ht="12.75">
      <c r="D118" s="238" t="s">
        <v>445</v>
      </c>
    </row>
    <row r="119" ht="12.75">
      <c r="D119" s="239" t="s">
        <v>446</v>
      </c>
    </row>
  </sheetData>
  <sheetProtection/>
  <mergeCells count="23">
    <mergeCell ref="A8:F8"/>
    <mergeCell ref="A18:F18"/>
    <mergeCell ref="A24:F24"/>
    <mergeCell ref="A37:F37"/>
    <mergeCell ref="A10:F10"/>
    <mergeCell ref="A69:F69"/>
    <mergeCell ref="A71:F71"/>
    <mergeCell ref="A74:F74"/>
    <mergeCell ref="A79:F79"/>
    <mergeCell ref="A42:F42"/>
    <mergeCell ref="A55:F55"/>
    <mergeCell ref="A58:F58"/>
    <mergeCell ref="A61:F61"/>
    <mergeCell ref="A115:F115"/>
    <mergeCell ref="A1:C1"/>
    <mergeCell ref="A102:F102"/>
    <mergeCell ref="A106:F106"/>
    <mergeCell ref="A108:F108"/>
    <mergeCell ref="A111:F111"/>
    <mergeCell ref="A89:F89"/>
    <mergeCell ref="A93:F93"/>
    <mergeCell ref="A95:F95"/>
    <mergeCell ref="A97:F97"/>
  </mergeCells>
  <conditionalFormatting sqref="K4:K115">
    <cfRule type="cellIs" priority="1" dxfId="0" operator="equal" stopIfTrue="1">
      <formula>"Compliant"</formula>
    </cfRule>
    <cfRule type="cellIs" priority="2" dxfId="2" operator="equal" stopIfTrue="1">
      <formula>"Non-Compliant"</formula>
    </cfRule>
    <cfRule type="cellIs" priority="3" dxfId="1" operator="equal" stopIfTrue="1">
      <formula>"Partial"</formula>
    </cfRule>
  </conditionalFormatting>
  <dataValidations count="1">
    <dataValidation type="list" allowBlank="1" showInputMessage="1" showErrorMessage="1" sqref="G4:H7 G9:H9 G11:H17 G19:H23 G25:H36 G38:H41 G43:H54 G56:H57 G59:H60 G62:H68 G70:H70 G72:H73 G75:H78 G80:H88 G90:H92 G94:H94 G96:H96 G98:H101 G103:H105 G107:H107 G109:H110 G112:H114">
      <formula1>$AP$4:$AP$7</formula1>
    </dataValidation>
  </dataValidations>
  <hyperlinks>
    <hyperlink ref="D4" location="Risk_Analysis" display="Risk Analysis"/>
    <hyperlink ref="D5" location="Risk_Management" display="Risk Management"/>
    <hyperlink ref="D6" location="Sanction_Policy" display="Sanction Policy"/>
    <hyperlink ref="D7" location="Info_System_Activity" display="Information System Activity Review"/>
    <hyperlink ref="D11" location="Authorization_Supervision" display="Authorization and/or Supervision"/>
    <hyperlink ref="D12" location="WF_Clearance" display="Workforce Clearance Procedures"/>
    <hyperlink ref="D14" location="Term_Procedures" display="Termination Procedures"/>
    <hyperlink ref="D13" location="WF_Clearance" display="Workforce Clearance Procedures"/>
    <hyperlink ref="D15:D16" location="Term_Procedures" display="Termination Procedures"/>
    <hyperlink ref="D17" location="Term_Procedures" display="Termination Procedures"/>
    <hyperlink ref="D19" location="Clearinghouse" display="Isolating Healthcare Clearinghouse Function"/>
    <hyperlink ref="D20" location="Access_Authorization" display="Access Authorization"/>
    <hyperlink ref="D21" location="Access_Establishment" display="Access Establishment and Modification"/>
    <hyperlink ref="D22:D23" location="Access_Establishment" display="Access Establishment and Modification"/>
    <hyperlink ref="D25" location="Sec_Reminders" display="Security Reminders"/>
    <hyperlink ref="D26:D27" location="Sec_Reminders" display="Security Reminders"/>
    <hyperlink ref="D28" location="Malicious_Software" display="Protection from Malicious Software"/>
    <hyperlink ref="D29:D31" location="Malicious_Software" display="Protection from Malicious Software"/>
    <hyperlink ref="D32" location="Login_Monitoring" display="Log-in monitoring"/>
    <hyperlink ref="D33" location="Login_Monitoring" display="Log-in monitoring"/>
    <hyperlink ref="D34" location="Password_Mgmt" display="Password Management"/>
    <hyperlink ref="D35:D36" location="Password_Mgmt" display="Password Management"/>
    <hyperlink ref="D38" location="Response_Reporting" display="Response and Reporting"/>
    <hyperlink ref="D39:D41" location="Response_Reporting" display="Response and Reporting"/>
    <hyperlink ref="D43" location="Data_Backup_Plan" display="Data Backup Plan"/>
    <hyperlink ref="D44:D48" location="Data_Backup_Plan" display="Data Backup Plan"/>
    <hyperlink ref="D49" location="Disaster_Recovery_Plan" display="Disaster Recovery Plan"/>
    <hyperlink ref="D50" location="Emergency_Mode" display="Emergency Mode Operation Plan"/>
    <hyperlink ref="D51" location="Emergency_Mode" display="Emergency Mode Operation Plan"/>
    <hyperlink ref="D52" location="Testing_Revision" display="Testing and Revision Procedure"/>
    <hyperlink ref="D53" location="Data_Criticality" display="Applications and Data Criticality Analysis"/>
    <hyperlink ref="D54" location="Data_Criticality" display="Applications and Data Criticality Analysis"/>
    <hyperlink ref="D59" location="Written_Contract" display="Written Contract or Other Arrangement"/>
    <hyperlink ref="D60" location="Written_Contract" display="Written Contract or Other Arrangement"/>
    <hyperlink ref="D62" location="Contingency_Operations" display="Contingency Operations"/>
    <hyperlink ref="D63" location="Facility_Security_Plan" display="Facility Security Plan"/>
    <hyperlink ref="D64" location="Facility_Security_Plan" display="Facility Security Plan"/>
    <hyperlink ref="D65" location="Access_Control_Val" display="Access Control and Validation Procedures"/>
    <hyperlink ref="D66" location="Maint_Records" display="Maintenance Records"/>
    <hyperlink ref="D67:D68" location="Maint_Records" display="Maintenance Records"/>
    <hyperlink ref="D75" location="Media_Disposal" display="Disposal"/>
    <hyperlink ref="D76" location="Media_Reuse" display="Media Re-use"/>
    <hyperlink ref="D77" location="Media_Accountability" display="Accountability"/>
    <hyperlink ref="D78" location="Data_Backup_Storage" display="Data Backup and Storage"/>
    <hyperlink ref="D80" location="User_ID" display="Unique User Identification"/>
    <hyperlink ref="D81:D82" location="User_ID" display="Unique User Identification"/>
    <hyperlink ref="D83" location="Emergency_Access" display="Emergency Access Procedures"/>
    <hyperlink ref="D84" location="Auto_Logoff" display="Automatic Logoff"/>
    <hyperlink ref="D85" location="Auto_Logoff" display="Automatic Logoff"/>
    <hyperlink ref="D86" location="Access_Cntrl_Encryption" display="Encryption and Decryption"/>
    <hyperlink ref="D87:D88" location="Access_Cntrl_Encryption" display="Encryption and Decryption"/>
    <hyperlink ref="D94" location="Mech_2_Authenticate" display="Mechanism to Authenticate EPHI"/>
    <hyperlink ref="D98" location="Integrity_Controls" display="Integrity Controls"/>
    <hyperlink ref="D99" location="Integrity_Controls" display="Integrity Controls"/>
    <hyperlink ref="D100" location="Trans_Sec_Encryption" display="Encryption"/>
    <hyperlink ref="D101" location="Trans_Sec_Encryption" display="Encryption"/>
    <hyperlink ref="D103" location="Bus_Assoc_Contracts" display="Business Associate Contracts"/>
    <hyperlink ref="D104" location="Other_Arrangements" display="Other Arrangements"/>
    <hyperlink ref="D105" location="Other_Arrangements" display="Other Arrangements"/>
    <hyperlink ref="D107" location="Plan_Documents" display="Plan Documents"/>
    <hyperlink ref="D112" location="Time_Limit" display="Time Limit"/>
    <hyperlink ref="D113" location="Availability" display="Availability"/>
    <hyperlink ref="D114" location="Updates" display="Updates"/>
    <hyperlink ref="C4" location="Security_Mgmt_Process" display="Security Management Process §164.308(a)(1)"/>
    <hyperlink ref="C9" location="Assigned_Sec_Resp" display="Assigned Security Responsibility §164.308(a)(2)"/>
    <hyperlink ref="C11" location="WF_Security" display="Workforce Security §164.308(a)(3)(i)"/>
    <hyperlink ref="C19" location="Info_Access_Management" display="Information Access Management §164.308(a)(4)(i)"/>
    <hyperlink ref="C12:C17" location="WF_Security" display="Workforce Security §164.308(a)(3)(i)"/>
    <hyperlink ref="C5:C7" location="Security_Mgmt_Process" display="Security Management Process §164.308(a)(1)"/>
    <hyperlink ref="C20:C23" location="Info_Access_Management" display="Information Access Management §164.308(a)(4)(i)"/>
    <hyperlink ref="C25" location="Sec_Awareness_Training" display="Security Awareness and Training §164.308(a)(5)(i)"/>
    <hyperlink ref="C26:C30" location="Sec_Awareness_Training" display="Security Awareness and Training §164.308(a)(5)(i)"/>
    <hyperlink ref="C31" location="Sec_Awareness_Training" display="Security Awareness and Training §164.308(a)(5)(i)"/>
    <hyperlink ref="C32:C33" location="Sec_Awareness_Training" display="Security Awareness and Training §164.308(a)(5)(i)"/>
    <hyperlink ref="C34" location="Sec_Awareness_Training" display="Security Awareness and Training §164.308(a)(5)(i)"/>
    <hyperlink ref="C35:C36" location="Sec_Awareness_Training" display="Security Awareness and Training §164.308(a)(5)(i)"/>
    <hyperlink ref="C38" location="Security_Incident_Proc" display="Security Incident Procedures §164.308(a)(6)(i)"/>
    <hyperlink ref="C39:C41" location="Security_Incident_Proc" display="Security Incident Procedures §164.308(a)(6)(i)"/>
    <hyperlink ref="C43" location="Contingency_Plan" display="Contingency Plan §164.308(a)(7)(i)"/>
    <hyperlink ref="C44:C48" location="Contingency_Plan" display="Contingency Plan §164.308(a)(7)(i)"/>
    <hyperlink ref="C49" location="Contingency_Plan" display="Contingency Plan §164.308(a)(7)(i)"/>
    <hyperlink ref="C50:C51" location="Contingency_Plan" display="Contingency Plan §164.308(a)(7)(i)"/>
    <hyperlink ref="C52" location="Contingency_Plan" display="Contingency Plan §164.308(a)(7)(i)"/>
    <hyperlink ref="C53:C54" location="Contingency_Plan" display="Contingency Plan §164.308(a)(7)(i)"/>
    <hyperlink ref="C56" location="Evaluation" display="Evaluation §164.308(a)(8)"/>
    <hyperlink ref="C57" location="Evaluation" display="Evaluation §164.308(a)(8)"/>
    <hyperlink ref="C59" location="Bus_Assoc_Contracts_Arrange" display="Business Associate Contracts and Other Arrangements §164.308(b)(1)"/>
    <hyperlink ref="C60" location="Bus_Assoc_Contracts_Arrange" display="Business Associate Contracts and Other Arrangements §164.308(b)(1)"/>
    <hyperlink ref="C62" location="Facility_Access_Cntrls" display="Facility Access Controls §164.310(a)(1)"/>
    <hyperlink ref="C63:C68" location="Facility_Access_Cntrls" display="Facility Access Controls §164.310(a)(1)"/>
    <hyperlink ref="C70" location="Workstation_Use" display="Workstation Use §164.310(b)"/>
    <hyperlink ref="C72" location="Workstation_Security" display="Workstation Security §164.310(c)"/>
    <hyperlink ref="C73" location="Workstation_Security" display="Workstation Security §164.310(c)"/>
    <hyperlink ref="C75" location="DeviceandMedia_Controls" display="Device and Media Controls §164.310(d)(1)"/>
    <hyperlink ref="C76:C78" location="DeviceandMedia_Controls" display="Device and Media Controls §164.310(d)(1)"/>
    <hyperlink ref="C80" location="Access_Control" display="Access Control §164.312(a)(1)"/>
    <hyperlink ref="C81:C86" location="Access_Control" display="Access Control §164.312(a)(1)"/>
    <hyperlink ref="C87" location="Access_Control" display="Access Control §164.312(a)(1)"/>
    <hyperlink ref="C88" location="Access_Control" display="Access Control §164.312(a)(1)"/>
    <hyperlink ref="C90" location="Audit_Controls" display="Audit Controls §164.312(b)"/>
    <hyperlink ref="C91:C92" location="Audit_Controls" display="Audit Controls §164.312(b)"/>
    <hyperlink ref="C94" location="Integrity" display="Integrity §164.312(c)(1)"/>
    <hyperlink ref="C96" location="Person_Entity_Authentication" display="Person or Entity Authentication §164.312(d)"/>
    <hyperlink ref="C98" location="TRansmission_Security" display="Transmission Security §164.312(e)(1)"/>
    <hyperlink ref="C99:C101" location="TRansmission_Security" display="Transmission Security §164.312(e)(1)"/>
    <hyperlink ref="C103" location="Organization_Bus_Assoc_" display="Business Associate Contracts and Other Arrangements §164.314(a)(1)"/>
    <hyperlink ref="C104:C105" location="Organization_Bus_Assoc_" display="Business Associate Contracts and Other Arrangements §164.314(a)(1)"/>
    <hyperlink ref="C107" location="Group_Health_Plans" display="Requirements for Group Health Plans §164.314(b)(1)"/>
    <hyperlink ref="C109" location="Policy_and_Procedures" display="Policy and Procedures §164.316(a)"/>
    <hyperlink ref="C110" location="Policy_and_Procedures" display="Policy and Procedures §164.316(a)"/>
    <hyperlink ref="C112" location="Documentation" display="Documentation §164.316(b)(1)"/>
    <hyperlink ref="C113:C114" location="Documentation" display="Documentation §164.316(b)(1)"/>
  </hyperlinks>
  <printOptions/>
  <pageMargins left="0.75" right="0.75" top="1" bottom="1" header="0.5" footer="0.5"/>
  <pageSetup horizontalDpi="600" verticalDpi="600" orientation="landscape" scale="54" r:id="rId1"/>
  <headerFooter alignWithMargins="0">
    <oddHeader>&amp;L&amp;"Arial,Bold"&amp;12Indiana University School of Medicine
HIPAA Security Assessment &amp;C&amp;"Arial,Bold"&amp;12CONFIDENTIAL INFORMATION&amp;"Arial,Regular"&amp;10
The information in this report should be protected from inadvertent disclosure.</oddHeader>
    <oddFooter>&amp;L&amp;D&amp;C&amp;"Arial,Bold"&amp;12CONFIDENTIAL INFORMATION&amp;"Arial,Regular"&amp;10
The information in this report should be protected from inadvertent disclosure.&amp;RPage &amp;P of &amp;N</oddFooter>
  </headerFooter>
  <ignoredErrors>
    <ignoredError sqref="K93:K94 P102 K102 K8 P37 P42 P24 P18 K58 K69 K71 K74 K79 K89 K95:K97 K61 P95:P97 J108:K108 K111 K55 K10 J106:K106 P111 P108 P106 P93:P94 P89 P79 O72:O74 P69:P74 P61 P58 P55 K42 K37 K24 K18 P8:P10" formula="1"/>
  </ignoredErrors>
</worksheet>
</file>

<file path=xl/worksheets/sheet4.xml><?xml version="1.0" encoding="utf-8"?>
<worksheet xmlns="http://schemas.openxmlformats.org/spreadsheetml/2006/main" xmlns:r="http://schemas.openxmlformats.org/officeDocument/2006/relationships">
  <dimension ref="A1:AP193"/>
  <sheetViews>
    <sheetView zoomScale="90" zoomScaleNormal="90" zoomScalePageLayoutView="0" workbookViewId="0" topLeftCell="A1">
      <pane ySplit="4" topLeftCell="A5" activePane="bottomLeft" state="frozen"/>
      <selection pane="topLeft" activeCell="A1" sqref="A1"/>
      <selection pane="bottomLeft" activeCell="I2" sqref="I2"/>
    </sheetView>
  </sheetViews>
  <sheetFormatPr defaultColWidth="9.140625" defaultRowHeight="12.75"/>
  <cols>
    <col min="1" max="1" width="13.140625" style="0" customWidth="1"/>
    <col min="2" max="2" width="17.00390625" style="0" customWidth="1"/>
    <col min="3" max="3" width="19.421875" style="0" customWidth="1"/>
    <col min="4" max="4" width="23.00390625" style="0" customWidth="1"/>
    <col min="5" max="6" width="9.7109375" style="0" customWidth="1"/>
    <col min="7" max="7" width="12.8515625" style="0" customWidth="1"/>
    <col min="9" max="9" width="35.28125" style="0" customWidth="1"/>
    <col min="10" max="10" width="29.28125" style="0" customWidth="1"/>
    <col min="11" max="11" width="16.140625" style="0" customWidth="1"/>
    <col min="13" max="15" width="0" style="0" hidden="1" customWidth="1"/>
  </cols>
  <sheetData>
    <row r="1" spans="1:10" ht="12.75">
      <c r="A1" s="73" t="s">
        <v>340</v>
      </c>
      <c r="B1" s="74">
        <f>Intoduction!D30</f>
        <v>0</v>
      </c>
      <c r="D1" s="74"/>
      <c r="E1" s="9"/>
      <c r="F1" s="9"/>
      <c r="G1" s="9"/>
      <c r="H1" s="9"/>
      <c r="I1" s="9"/>
      <c r="J1" s="9"/>
    </row>
    <row r="2" spans="5:6" ht="13.5" thickBot="1">
      <c r="E2" s="9"/>
      <c r="F2" s="9"/>
    </row>
    <row r="3" spans="1:11" ht="12.75">
      <c r="A3" s="317" t="s">
        <v>351</v>
      </c>
      <c r="B3" s="315" t="s">
        <v>270</v>
      </c>
      <c r="C3" s="335" t="s">
        <v>271</v>
      </c>
      <c r="D3" s="315" t="s">
        <v>20</v>
      </c>
      <c r="E3" s="109"/>
      <c r="F3" s="109"/>
      <c r="G3" s="155"/>
      <c r="H3" s="315" t="s">
        <v>247</v>
      </c>
      <c r="I3" s="328" t="s">
        <v>384</v>
      </c>
      <c r="J3" s="315" t="s">
        <v>162</v>
      </c>
      <c r="K3" s="326" t="s">
        <v>3</v>
      </c>
    </row>
    <row r="4" spans="1:11" ht="23.25" thickBot="1">
      <c r="A4" s="318"/>
      <c r="B4" s="316"/>
      <c r="C4" s="336"/>
      <c r="D4" s="329"/>
      <c r="E4" s="157" t="s">
        <v>19</v>
      </c>
      <c r="F4" s="230" t="s">
        <v>393</v>
      </c>
      <c r="G4" s="157" t="s">
        <v>394</v>
      </c>
      <c r="H4" s="355"/>
      <c r="I4" s="329"/>
      <c r="J4" s="334"/>
      <c r="K4" s="327"/>
    </row>
    <row r="5" spans="1:15" ht="12.75">
      <c r="A5" s="321" t="s">
        <v>350</v>
      </c>
      <c r="B5" s="343" t="s">
        <v>272</v>
      </c>
      <c r="C5" s="345" t="s">
        <v>396</v>
      </c>
      <c r="D5" s="307" t="s">
        <v>280</v>
      </c>
      <c r="E5" s="81">
        <v>0</v>
      </c>
      <c r="F5" s="140">
        <f>M5/N5</f>
        <v>0</v>
      </c>
      <c r="G5" s="162" t="str">
        <f>IF(F5=100%,"Compliant",IF(AND(0%&lt;F5,F5&lt;100%),"Partial",IF(AND(E5="N/A"),"Not Applicable","Non-Compliant")))</f>
        <v>Non-Compliant</v>
      </c>
      <c r="H5" s="148" t="s">
        <v>64</v>
      </c>
      <c r="I5" s="197"/>
      <c r="J5" s="197"/>
      <c r="K5" s="198"/>
      <c r="M5" s="224">
        <f>SUM(E5)</f>
        <v>0</v>
      </c>
      <c r="N5" s="231">
        <f>IF(O5=0,1,O5)</f>
        <v>2</v>
      </c>
      <c r="O5" s="231">
        <f aca="true" t="shared" si="0" ref="O5:O16">IF(E5&lt;&gt;"N/A",2,0)</f>
        <v>2</v>
      </c>
    </row>
    <row r="6" spans="1:42" ht="12.75">
      <c r="A6" s="321"/>
      <c r="B6" s="344"/>
      <c r="C6" s="341"/>
      <c r="D6" s="293"/>
      <c r="E6" s="81">
        <v>0</v>
      </c>
      <c r="F6" s="140">
        <f aca="true" t="shared" si="1" ref="F6:F17">M6/N6</f>
        <v>0</v>
      </c>
      <c r="G6" s="163" t="str">
        <f aca="true" t="shared" si="2" ref="G6:G16">IF(F6=100%,"Compliant",IF(AND(0%&lt;F6,F6&lt;100%),"Partial",IF(AND(E6="N/A"),"Not Applicable","Non-Compliant")))</f>
        <v>Non-Compliant</v>
      </c>
      <c r="H6" s="146" t="s">
        <v>65</v>
      </c>
      <c r="I6" s="199"/>
      <c r="J6" s="199"/>
      <c r="K6" s="200"/>
      <c r="M6" s="224">
        <f aca="true" t="shared" si="3" ref="M6:M17">SUM(E6)</f>
        <v>0</v>
      </c>
      <c r="N6" s="231">
        <f aca="true" t="shared" si="4" ref="N6:N30">IF(O6=0,1,O6)</f>
        <v>2</v>
      </c>
      <c r="O6" s="231">
        <f t="shared" si="0"/>
        <v>2</v>
      </c>
      <c r="AP6">
        <v>0</v>
      </c>
    </row>
    <row r="7" spans="1:42" ht="13.5" thickBot="1">
      <c r="A7" s="321"/>
      <c r="B7" s="344"/>
      <c r="C7" s="342"/>
      <c r="D7" s="302"/>
      <c r="E7" s="143">
        <v>0</v>
      </c>
      <c r="F7" s="144">
        <f t="shared" si="1"/>
        <v>0</v>
      </c>
      <c r="G7" s="164" t="str">
        <f t="shared" si="2"/>
        <v>Non-Compliant</v>
      </c>
      <c r="H7" s="147" t="s">
        <v>66</v>
      </c>
      <c r="I7" s="158"/>
      <c r="J7" s="158"/>
      <c r="K7" s="159"/>
      <c r="M7" s="224">
        <f t="shared" si="3"/>
        <v>0</v>
      </c>
      <c r="N7" s="231">
        <f t="shared" si="4"/>
        <v>2</v>
      </c>
      <c r="O7" s="231">
        <f t="shared" si="0"/>
        <v>2</v>
      </c>
      <c r="AP7">
        <v>1</v>
      </c>
    </row>
    <row r="8" spans="1:42" ht="12.75">
      <c r="A8" s="321"/>
      <c r="B8" s="344"/>
      <c r="C8" s="292" t="s">
        <v>347</v>
      </c>
      <c r="D8" s="292" t="s">
        <v>481</v>
      </c>
      <c r="E8" s="81">
        <v>0</v>
      </c>
      <c r="F8" s="141">
        <f t="shared" si="1"/>
        <v>0</v>
      </c>
      <c r="G8" s="162" t="str">
        <f t="shared" si="2"/>
        <v>Non-Compliant</v>
      </c>
      <c r="H8" s="146" t="s">
        <v>64</v>
      </c>
      <c r="I8" s="201"/>
      <c r="J8" s="202"/>
      <c r="K8" s="203"/>
      <c r="M8" s="224">
        <f t="shared" si="3"/>
        <v>0</v>
      </c>
      <c r="N8" s="231">
        <f t="shared" si="4"/>
        <v>2</v>
      </c>
      <c r="O8" s="231">
        <f t="shared" si="0"/>
        <v>2</v>
      </c>
      <c r="AP8">
        <v>2</v>
      </c>
    </row>
    <row r="9" spans="1:42" ht="12.75">
      <c r="A9" s="321"/>
      <c r="B9" s="344"/>
      <c r="C9" s="294"/>
      <c r="D9" s="294"/>
      <c r="E9" s="81">
        <v>0</v>
      </c>
      <c r="F9" s="140">
        <f t="shared" si="1"/>
        <v>0</v>
      </c>
      <c r="G9" s="163" t="str">
        <f t="shared" si="2"/>
        <v>Non-Compliant</v>
      </c>
      <c r="H9" s="146" t="s">
        <v>65</v>
      </c>
      <c r="I9" s="199"/>
      <c r="J9" s="199"/>
      <c r="K9" s="204"/>
      <c r="M9" s="224">
        <f t="shared" si="3"/>
        <v>0</v>
      </c>
      <c r="N9" s="231">
        <f t="shared" si="4"/>
        <v>2</v>
      </c>
      <c r="O9" s="231">
        <f t="shared" si="0"/>
        <v>2</v>
      </c>
      <c r="AP9" t="s">
        <v>284</v>
      </c>
    </row>
    <row r="10" spans="1:15" ht="13.5" thickBot="1">
      <c r="A10" s="321"/>
      <c r="B10" s="344"/>
      <c r="C10" s="295"/>
      <c r="D10" s="295"/>
      <c r="E10" s="143">
        <v>0</v>
      </c>
      <c r="F10" s="144">
        <f t="shared" si="1"/>
        <v>0</v>
      </c>
      <c r="G10" s="164" t="str">
        <f t="shared" si="2"/>
        <v>Non-Compliant</v>
      </c>
      <c r="H10" s="147" t="s">
        <v>66</v>
      </c>
      <c r="I10" s="158"/>
      <c r="J10" s="158"/>
      <c r="K10" s="160"/>
      <c r="M10" s="224">
        <f t="shared" si="3"/>
        <v>0</v>
      </c>
      <c r="N10" s="231">
        <f t="shared" si="4"/>
        <v>2</v>
      </c>
      <c r="O10" s="231">
        <f t="shared" si="0"/>
        <v>2</v>
      </c>
    </row>
    <row r="11" spans="1:15" ht="12.75">
      <c r="A11" s="321"/>
      <c r="B11" s="344"/>
      <c r="C11" s="340" t="s">
        <v>397</v>
      </c>
      <c r="D11" s="292" t="s">
        <v>281</v>
      </c>
      <c r="E11" s="81">
        <v>0</v>
      </c>
      <c r="F11" s="141">
        <f t="shared" si="1"/>
        <v>0</v>
      </c>
      <c r="G11" s="162" t="str">
        <f t="shared" si="2"/>
        <v>Non-Compliant</v>
      </c>
      <c r="H11" s="146" t="s">
        <v>64</v>
      </c>
      <c r="I11" s="201"/>
      <c r="J11" s="202"/>
      <c r="K11" s="203"/>
      <c r="M11" s="224">
        <f t="shared" si="3"/>
        <v>0</v>
      </c>
      <c r="N11" s="231">
        <f t="shared" si="4"/>
        <v>2</v>
      </c>
      <c r="O11" s="231">
        <f t="shared" si="0"/>
        <v>2</v>
      </c>
    </row>
    <row r="12" spans="1:15" ht="12.75">
      <c r="A12" s="321"/>
      <c r="B12" s="344"/>
      <c r="C12" s="341"/>
      <c r="D12" s="293"/>
      <c r="E12" s="81">
        <v>0</v>
      </c>
      <c r="F12" s="140">
        <f t="shared" si="1"/>
        <v>0</v>
      </c>
      <c r="G12" s="163" t="str">
        <f t="shared" si="2"/>
        <v>Non-Compliant</v>
      </c>
      <c r="H12" s="146" t="s">
        <v>65</v>
      </c>
      <c r="I12" s="199"/>
      <c r="J12" s="205"/>
      <c r="K12" s="204"/>
      <c r="M12" s="224">
        <f t="shared" si="3"/>
        <v>0</v>
      </c>
      <c r="N12" s="231">
        <f t="shared" si="4"/>
        <v>2</v>
      </c>
      <c r="O12" s="231">
        <f t="shared" si="0"/>
        <v>2</v>
      </c>
    </row>
    <row r="13" spans="1:15" ht="13.5" thickBot="1">
      <c r="A13" s="321"/>
      <c r="B13" s="344"/>
      <c r="C13" s="342"/>
      <c r="D13" s="302"/>
      <c r="E13" s="143">
        <v>0</v>
      </c>
      <c r="F13" s="144">
        <f t="shared" si="1"/>
        <v>0</v>
      </c>
      <c r="G13" s="164" t="str">
        <f t="shared" si="2"/>
        <v>Non-Compliant</v>
      </c>
      <c r="H13" s="147" t="s">
        <v>66</v>
      </c>
      <c r="I13" s="158"/>
      <c r="J13" s="205"/>
      <c r="K13" s="160"/>
      <c r="M13" s="224">
        <f t="shared" si="3"/>
        <v>0</v>
      </c>
      <c r="N13" s="231">
        <f t="shared" si="4"/>
        <v>2</v>
      </c>
      <c r="O13" s="231">
        <f t="shared" si="0"/>
        <v>2</v>
      </c>
    </row>
    <row r="14" spans="1:15" ht="12.75">
      <c r="A14" s="321"/>
      <c r="B14" s="344"/>
      <c r="C14" s="292" t="s">
        <v>232</v>
      </c>
      <c r="D14" s="292" t="s">
        <v>282</v>
      </c>
      <c r="E14" s="81">
        <v>0</v>
      </c>
      <c r="F14" s="141">
        <f t="shared" si="1"/>
        <v>0</v>
      </c>
      <c r="G14" s="162" t="str">
        <f t="shared" si="2"/>
        <v>Non-Compliant</v>
      </c>
      <c r="H14" s="146" t="s">
        <v>64</v>
      </c>
      <c r="I14" s="201"/>
      <c r="J14" s="201"/>
      <c r="K14" s="203"/>
      <c r="M14" s="224">
        <f t="shared" si="3"/>
        <v>0</v>
      </c>
      <c r="N14" s="231">
        <f t="shared" si="4"/>
        <v>2</v>
      </c>
      <c r="O14" s="231">
        <f t="shared" si="0"/>
        <v>2</v>
      </c>
    </row>
    <row r="15" spans="1:15" ht="12.75">
      <c r="A15" s="321"/>
      <c r="B15" s="294"/>
      <c r="C15" s="293"/>
      <c r="D15" s="293"/>
      <c r="E15" s="81">
        <v>0</v>
      </c>
      <c r="F15" s="140">
        <f t="shared" si="1"/>
        <v>0</v>
      </c>
      <c r="G15" s="163" t="str">
        <f t="shared" si="2"/>
        <v>Non-Compliant</v>
      </c>
      <c r="H15" s="146" t="s">
        <v>65</v>
      </c>
      <c r="I15" s="199"/>
      <c r="J15" s="199"/>
      <c r="K15" s="204"/>
      <c r="M15" s="224">
        <f t="shared" si="3"/>
        <v>0</v>
      </c>
      <c r="N15" s="231">
        <f t="shared" si="4"/>
        <v>2</v>
      </c>
      <c r="O15" s="231">
        <f t="shared" si="0"/>
        <v>2</v>
      </c>
    </row>
    <row r="16" spans="1:15" ht="13.5" thickBot="1">
      <c r="A16" s="321"/>
      <c r="B16" s="295"/>
      <c r="C16" s="302"/>
      <c r="D16" s="302"/>
      <c r="E16" s="143">
        <v>0</v>
      </c>
      <c r="F16" s="144">
        <f t="shared" si="1"/>
        <v>0</v>
      </c>
      <c r="G16" s="164" t="str">
        <f t="shared" si="2"/>
        <v>Non-Compliant</v>
      </c>
      <c r="H16" s="147" t="s">
        <v>66</v>
      </c>
      <c r="I16" s="158"/>
      <c r="J16" s="158"/>
      <c r="K16" s="160"/>
      <c r="M16" s="224">
        <f t="shared" si="3"/>
        <v>0</v>
      </c>
      <c r="N16" s="231">
        <f t="shared" si="4"/>
        <v>2</v>
      </c>
      <c r="O16" s="231">
        <f t="shared" si="0"/>
        <v>2</v>
      </c>
    </row>
    <row r="17" spans="1:15" ht="13.5" thickBot="1">
      <c r="A17" s="321"/>
      <c r="B17" s="290" t="s">
        <v>52</v>
      </c>
      <c r="C17" s="291"/>
      <c r="D17" s="291"/>
      <c r="E17" s="153">
        <f>SUM(E5:E16)</f>
        <v>0</v>
      </c>
      <c r="F17" s="154">
        <f t="shared" si="1"/>
        <v>0</v>
      </c>
      <c r="G17" s="165" t="str">
        <f>IF(F17=100%,"Compliant",IF(AND(0%&lt;F17,F17&lt;100%),"Partial",IF(AND(E5="N/A",E6="N/A",E7="N/A",E8="N/A",E9="N/A",E10="N/A",E11="N/A",E12="N/A",E13="N/A",E14="N/A",E15="N/A",E16="N/A"),"Not Applicable","Non-Compliant")))</f>
        <v>Non-Compliant</v>
      </c>
      <c r="H17" s="330"/>
      <c r="I17" s="331"/>
      <c r="J17" s="332"/>
      <c r="K17" s="333"/>
      <c r="M17" s="224">
        <f t="shared" si="3"/>
        <v>0</v>
      </c>
      <c r="N17" s="224">
        <f>IF(O17=0,1,O17)</f>
        <v>24</v>
      </c>
      <c r="O17" s="224">
        <f>(IF(E5&lt;&gt;"N/A",2)+IF(E6&lt;&gt;"N/A",2)+IF(E7&lt;&gt;"N/A",2)+IF(E8&lt;&gt;"N/A",2)+IF(E9&lt;&gt;"N/A",2)+IF(E10&lt;&gt;"N/A",2)+IF(E11&lt;&gt;"N/A",2)+IF(E12&lt;&gt;"N/A",2)+IF(E13&lt;&gt;"N/A",2)+IF(E14&lt;&gt;"N/A",2)+IF(E15&lt;&gt;"N/A",2)+IF(E16&lt;&gt;"N/A",2))</f>
        <v>24</v>
      </c>
    </row>
    <row r="18" spans="1:15" ht="12.75">
      <c r="A18" s="322"/>
      <c r="B18" s="337" t="s">
        <v>261</v>
      </c>
      <c r="C18" s="292" t="s">
        <v>273</v>
      </c>
      <c r="D18" s="292" t="s">
        <v>303</v>
      </c>
      <c r="E18" s="235">
        <v>0</v>
      </c>
      <c r="F18" s="152">
        <f>M18/N18</f>
        <v>0</v>
      </c>
      <c r="G18" s="236" t="str">
        <f>IF(F18=100%,"Compliant",IF(AND(0%&lt;F18,F18&lt;100%),"Partial",IF(AND(E18="N/A"),"Not Applicable","Non-Compliant")))</f>
        <v>Non-Compliant</v>
      </c>
      <c r="H18" s="149" t="s">
        <v>64</v>
      </c>
      <c r="I18" s="201"/>
      <c r="J18" s="211"/>
      <c r="K18" s="208"/>
      <c r="M18" s="224">
        <f>SUM(E18)</f>
        <v>0</v>
      </c>
      <c r="N18" s="231">
        <f t="shared" si="4"/>
        <v>2</v>
      </c>
      <c r="O18" s="231">
        <f>IF(E18&lt;&gt;"N/A",2,0)</f>
        <v>2</v>
      </c>
    </row>
    <row r="19" spans="1:15" ht="12.75">
      <c r="A19" s="322"/>
      <c r="B19" s="338"/>
      <c r="C19" s="293"/>
      <c r="D19" s="293"/>
      <c r="E19" s="81">
        <v>0</v>
      </c>
      <c r="F19" s="140">
        <f>M19/N19</f>
        <v>0</v>
      </c>
      <c r="G19" s="163" t="str">
        <f>IF(F19=100%,"Compliant",IF(AND(0%&lt;F19,F19&lt;100%),"Partial",IF(AND(E19="N/A"),"Not Applicable","Non-Compliant")))</f>
        <v>Non-Compliant</v>
      </c>
      <c r="H19" s="146" t="s">
        <v>65</v>
      </c>
      <c r="I19" s="206"/>
      <c r="J19" s="207"/>
      <c r="K19" s="204"/>
      <c r="M19" s="224">
        <f>SUM(E19)</f>
        <v>0</v>
      </c>
      <c r="N19" s="231">
        <f t="shared" si="4"/>
        <v>2</v>
      </c>
      <c r="O19" s="231">
        <f>IF(E19&lt;&gt;"N/A",2,0)</f>
        <v>2</v>
      </c>
    </row>
    <row r="20" spans="1:15" ht="13.5" thickBot="1">
      <c r="A20" s="322"/>
      <c r="B20" s="339"/>
      <c r="C20" s="302"/>
      <c r="D20" s="302"/>
      <c r="E20" s="143">
        <v>0</v>
      </c>
      <c r="F20" s="144">
        <f>M20/N20</f>
        <v>0</v>
      </c>
      <c r="G20" s="164" t="str">
        <f>IF(F20=100%,"Compliant",IF(AND(0%&lt;F20,F20&lt;100%),"Partial",IF(AND(E20="N/A"),"Not Applicable","Non-Compliant")))</f>
        <v>Non-Compliant</v>
      </c>
      <c r="H20" s="147" t="s">
        <v>66</v>
      </c>
      <c r="I20" s="158"/>
      <c r="J20" s="158"/>
      <c r="K20" s="160"/>
      <c r="M20" s="224">
        <f>SUM(E20)</f>
        <v>0</v>
      </c>
      <c r="N20" s="231">
        <f t="shared" si="4"/>
        <v>2</v>
      </c>
      <c r="O20" s="231">
        <f>IF(E20&lt;&gt;"N/A",2,0)</f>
        <v>2</v>
      </c>
    </row>
    <row r="21" spans="1:15" ht="13.5" thickBot="1">
      <c r="A21" s="322"/>
      <c r="B21" s="290" t="s">
        <v>504</v>
      </c>
      <c r="C21" s="291"/>
      <c r="D21" s="291"/>
      <c r="E21" s="153">
        <f>SUM(E18:E20)</f>
        <v>0</v>
      </c>
      <c r="F21" s="154">
        <f>M21/N21</f>
        <v>0</v>
      </c>
      <c r="G21" s="165" t="str">
        <f>IF(F21=100%,"Compliant",IF(AND(0%&lt;F21,F21&lt;100%),"Partial",IF(AND(E18="N/A",E19="N/A",E20="N/A"),"Not Applicable","Non-Compliant")))</f>
        <v>Non-Compliant</v>
      </c>
      <c r="H21" s="330"/>
      <c r="I21" s="331"/>
      <c r="J21" s="332"/>
      <c r="K21" s="333"/>
      <c r="M21" s="224">
        <f>SUM(E21)</f>
        <v>0</v>
      </c>
      <c r="N21" s="224">
        <f>IF(O21=0,1,O21)</f>
        <v>6</v>
      </c>
      <c r="O21" s="224">
        <f>(IF(E18&lt;&gt;"N/A",2)+IF(E19&lt;&gt;"N/A",2)+IF(E20&lt;&gt;"N/A",2))</f>
        <v>6</v>
      </c>
    </row>
    <row r="22" spans="1:15" ht="12.75">
      <c r="A22" s="322"/>
      <c r="B22" s="299" t="s">
        <v>260</v>
      </c>
      <c r="C22" s="309" t="s">
        <v>256</v>
      </c>
      <c r="D22" s="303" t="s">
        <v>283</v>
      </c>
      <c r="E22" s="235">
        <v>0</v>
      </c>
      <c r="F22" s="151">
        <f>M22/N22</f>
        <v>0</v>
      </c>
      <c r="G22" s="236" t="str">
        <f>IF(F22=100%,"Compliant",IF(AND(0%&lt;F22,F22&lt;100%),"Partial",IF(AND(E22="N/A"),"Not Applicable","Non-Compliant")))</f>
        <v>Non-Compliant</v>
      </c>
      <c r="H22" s="149" t="s">
        <v>64</v>
      </c>
      <c r="I22" s="199"/>
      <c r="J22" s="199"/>
      <c r="K22" s="204"/>
      <c r="M22" s="224">
        <f>SUM(E22)</f>
        <v>0</v>
      </c>
      <c r="N22" s="231">
        <f t="shared" si="4"/>
        <v>2</v>
      </c>
      <c r="O22" s="231">
        <f>IF(E22&lt;&gt;"N/A",2,0)</f>
        <v>2</v>
      </c>
    </row>
    <row r="23" spans="1:15" ht="12.75">
      <c r="A23" s="322"/>
      <c r="B23" s="300"/>
      <c r="C23" s="310"/>
      <c r="D23" s="304"/>
      <c r="E23" s="81">
        <v>0</v>
      </c>
      <c r="F23" s="142">
        <f aca="true" t="shared" si="5" ref="F23:F48">M23/N23</f>
        <v>0</v>
      </c>
      <c r="G23" s="163" t="str">
        <f aca="true" t="shared" si="6" ref="G23:G30">IF(F23=100%,"Compliant",IF(AND(0%&lt;F23,F23&lt;100%),"Partial",IF(AND(E23="N/A"),"Not Applicable","Non-Compliant")))</f>
        <v>Non-Compliant</v>
      </c>
      <c r="H23" s="146" t="s">
        <v>65</v>
      </c>
      <c r="I23" s="199"/>
      <c r="J23" s="199"/>
      <c r="K23" s="204"/>
      <c r="M23" s="224">
        <f aca="true" t="shared" si="7" ref="M23:M30">SUM(E23)</f>
        <v>0</v>
      </c>
      <c r="N23" s="231">
        <f t="shared" si="4"/>
        <v>2</v>
      </c>
      <c r="O23" s="231">
        <f aca="true" t="shared" si="8" ref="O23:O30">IF(E23&lt;&gt;"N/A",2,0)</f>
        <v>2</v>
      </c>
    </row>
    <row r="24" spans="1:15" ht="13.5" thickBot="1">
      <c r="A24" s="322"/>
      <c r="B24" s="300"/>
      <c r="C24" s="311"/>
      <c r="D24" s="305"/>
      <c r="E24" s="143">
        <v>0</v>
      </c>
      <c r="F24" s="145">
        <f t="shared" si="5"/>
        <v>0</v>
      </c>
      <c r="G24" s="164" t="str">
        <f t="shared" si="6"/>
        <v>Non-Compliant</v>
      </c>
      <c r="H24" s="147" t="s">
        <v>66</v>
      </c>
      <c r="I24" s="158"/>
      <c r="J24" s="158"/>
      <c r="K24" s="160"/>
      <c r="M24" s="224">
        <f t="shared" si="7"/>
        <v>0</v>
      </c>
      <c r="N24" s="231">
        <f t="shared" si="4"/>
        <v>2</v>
      </c>
      <c r="O24" s="231">
        <f t="shared" si="8"/>
        <v>2</v>
      </c>
    </row>
    <row r="25" spans="1:15" ht="12.75">
      <c r="A25" s="322"/>
      <c r="B25" s="300"/>
      <c r="C25" s="346" t="s">
        <v>89</v>
      </c>
      <c r="D25" s="306" t="s">
        <v>285</v>
      </c>
      <c r="E25" s="81">
        <v>0</v>
      </c>
      <c r="F25" s="150">
        <f t="shared" si="5"/>
        <v>0</v>
      </c>
      <c r="G25" s="162" t="str">
        <f t="shared" si="6"/>
        <v>Non-Compliant</v>
      </c>
      <c r="H25" s="148" t="s">
        <v>64</v>
      </c>
      <c r="I25" s="197"/>
      <c r="J25" s="212"/>
      <c r="K25" s="208"/>
      <c r="M25" s="224">
        <f t="shared" si="7"/>
        <v>0</v>
      </c>
      <c r="N25" s="231">
        <f t="shared" si="4"/>
        <v>2</v>
      </c>
      <c r="O25" s="231">
        <f t="shared" si="8"/>
        <v>2</v>
      </c>
    </row>
    <row r="26" spans="1:15" ht="12.75">
      <c r="A26" s="322"/>
      <c r="B26" s="300"/>
      <c r="C26" s="310"/>
      <c r="D26" s="304"/>
      <c r="E26" s="81">
        <v>0</v>
      </c>
      <c r="F26" s="142">
        <f t="shared" si="5"/>
        <v>0</v>
      </c>
      <c r="G26" s="163" t="str">
        <f t="shared" si="6"/>
        <v>Non-Compliant</v>
      </c>
      <c r="H26" s="146" t="s">
        <v>65</v>
      </c>
      <c r="I26" s="199"/>
      <c r="J26" s="212"/>
      <c r="K26" s="204"/>
      <c r="M26" s="224">
        <f t="shared" si="7"/>
        <v>0</v>
      </c>
      <c r="N26" s="231">
        <f t="shared" si="4"/>
        <v>2</v>
      </c>
      <c r="O26" s="231">
        <f t="shared" si="8"/>
        <v>2</v>
      </c>
    </row>
    <row r="27" spans="1:15" ht="13.5" thickBot="1">
      <c r="A27" s="322"/>
      <c r="B27" s="300"/>
      <c r="C27" s="311"/>
      <c r="D27" s="305"/>
      <c r="E27" s="143">
        <v>0</v>
      </c>
      <c r="F27" s="145">
        <f t="shared" si="5"/>
        <v>0</v>
      </c>
      <c r="G27" s="164" t="str">
        <f t="shared" si="6"/>
        <v>Non-Compliant</v>
      </c>
      <c r="H27" s="147" t="s">
        <v>66</v>
      </c>
      <c r="I27" s="158"/>
      <c r="J27" s="158"/>
      <c r="K27" s="160"/>
      <c r="M27" s="224">
        <f t="shared" si="7"/>
        <v>0</v>
      </c>
      <c r="N27" s="231">
        <f t="shared" si="4"/>
        <v>2</v>
      </c>
      <c r="O27" s="231">
        <f t="shared" si="8"/>
        <v>2</v>
      </c>
    </row>
    <row r="28" spans="1:15" ht="12.75">
      <c r="A28" s="322"/>
      <c r="B28" s="300"/>
      <c r="C28" s="309" t="s">
        <v>489</v>
      </c>
      <c r="D28" s="303" t="s">
        <v>286</v>
      </c>
      <c r="E28" s="81">
        <v>0</v>
      </c>
      <c r="F28" s="150">
        <f t="shared" si="5"/>
        <v>0</v>
      </c>
      <c r="G28" s="162" t="str">
        <f t="shared" si="6"/>
        <v>Non-Compliant</v>
      </c>
      <c r="H28" s="149" t="s">
        <v>64</v>
      </c>
      <c r="I28" s="201"/>
      <c r="J28" s="202"/>
      <c r="K28" s="203"/>
      <c r="M28" s="224">
        <f t="shared" si="7"/>
        <v>0</v>
      </c>
      <c r="N28" s="231">
        <f t="shared" si="4"/>
        <v>2</v>
      </c>
      <c r="O28" s="231">
        <f t="shared" si="8"/>
        <v>2</v>
      </c>
    </row>
    <row r="29" spans="1:15" ht="12.75">
      <c r="A29" s="322"/>
      <c r="B29" s="294"/>
      <c r="C29" s="310"/>
      <c r="D29" s="304"/>
      <c r="E29" s="81">
        <v>0</v>
      </c>
      <c r="F29" s="142">
        <f t="shared" si="5"/>
        <v>0</v>
      </c>
      <c r="G29" s="163" t="str">
        <f t="shared" si="6"/>
        <v>Non-Compliant</v>
      </c>
      <c r="H29" s="146" t="s">
        <v>65</v>
      </c>
      <c r="I29" s="199"/>
      <c r="J29" s="207"/>
      <c r="K29" s="204"/>
      <c r="M29" s="224">
        <f t="shared" si="7"/>
        <v>0</v>
      </c>
      <c r="N29" s="231">
        <f t="shared" si="4"/>
        <v>2</v>
      </c>
      <c r="O29" s="231">
        <f t="shared" si="8"/>
        <v>2</v>
      </c>
    </row>
    <row r="30" spans="1:15" ht="13.5" thickBot="1">
      <c r="A30" s="322"/>
      <c r="B30" s="295"/>
      <c r="C30" s="311"/>
      <c r="D30" s="305"/>
      <c r="E30" s="143">
        <v>0</v>
      </c>
      <c r="F30" s="145">
        <f t="shared" si="5"/>
        <v>0</v>
      </c>
      <c r="G30" s="164" t="str">
        <f t="shared" si="6"/>
        <v>Non-Compliant</v>
      </c>
      <c r="H30" s="147" t="s">
        <v>66</v>
      </c>
      <c r="I30" s="158"/>
      <c r="J30" s="158"/>
      <c r="K30" s="160"/>
      <c r="M30" s="224">
        <f t="shared" si="7"/>
        <v>0</v>
      </c>
      <c r="N30" s="231">
        <f t="shared" si="4"/>
        <v>2</v>
      </c>
      <c r="O30" s="231">
        <f t="shared" si="8"/>
        <v>2</v>
      </c>
    </row>
    <row r="31" spans="1:15" ht="13.5" thickBot="1">
      <c r="A31" s="322"/>
      <c r="B31" s="290" t="s">
        <v>53</v>
      </c>
      <c r="C31" s="291"/>
      <c r="D31" s="291"/>
      <c r="E31" s="153">
        <f>SUM(E22:E30)</f>
        <v>0</v>
      </c>
      <c r="F31" s="154">
        <f t="shared" si="5"/>
        <v>0</v>
      </c>
      <c r="G31" s="165" t="str">
        <f>IF(F31=100%,"Compliant",IF(AND(0%&lt;F31,F31&lt;100%),"Partial",IF(AND(E22="N/A",E23="N/A",E24="N/A",E25="N/A",E26="N/A",E27="N/A",E28="N/A",E29="N/A",E30="N/A"),"Not Applicable","Non-Compliant")))</f>
        <v>Non-Compliant</v>
      </c>
      <c r="H31" s="330"/>
      <c r="I31" s="331"/>
      <c r="J31" s="332"/>
      <c r="K31" s="333"/>
      <c r="M31" s="224">
        <f aca="true" t="shared" si="9" ref="M31:M48">SUM(E31)</f>
        <v>0</v>
      </c>
      <c r="N31" s="224">
        <f>IF(O31=0,1,O31)</f>
        <v>18</v>
      </c>
      <c r="O31" s="224">
        <f>(IF(E22&lt;&gt;"N/A",2)+IF(E23&lt;&gt;"N/A",2)+IF(E24&lt;&gt;"N/A",2)+IF(E25&lt;&gt;"N/A",2)+IF(E26&lt;&gt;"N/A",2)+IF(E27&lt;&gt;"N/A",2)+IF(E28&lt;&gt;"N/A",2)+IF(E29&lt;&gt;"N/A",2)+IF(E30&lt;&gt;"N/A",2))</f>
        <v>18</v>
      </c>
    </row>
    <row r="32" spans="1:15" ht="12.75">
      <c r="A32" s="322"/>
      <c r="B32" s="299" t="s">
        <v>262</v>
      </c>
      <c r="C32" s="292" t="s">
        <v>498</v>
      </c>
      <c r="D32" s="296" t="s">
        <v>288</v>
      </c>
      <c r="E32" s="235">
        <v>0</v>
      </c>
      <c r="F32" s="152">
        <f t="shared" si="5"/>
        <v>0</v>
      </c>
      <c r="G32" s="236" t="str">
        <f>IF(F32=100%,"Compliant",IF(AND(0%&lt;F32,F32&lt;100%),"Partial",IF(AND(E32="N/A"),"Not Applicable","Non-Compliant")))</f>
        <v>Non-Compliant</v>
      </c>
      <c r="H32" s="149" t="s">
        <v>64</v>
      </c>
      <c r="I32" s="199"/>
      <c r="J32" s="199"/>
      <c r="K32" s="204"/>
      <c r="M32" s="224">
        <f t="shared" si="9"/>
        <v>0</v>
      </c>
      <c r="N32" s="231">
        <f aca="true" t="shared" si="10" ref="N32:N48">IF(O32=0,1,O32)</f>
        <v>2</v>
      </c>
      <c r="O32" s="231">
        <f aca="true" t="shared" si="11" ref="O32:O48">IF(E32&lt;&gt;"N/A",2,0)</f>
        <v>2</v>
      </c>
    </row>
    <row r="33" spans="1:15" ht="12.75">
      <c r="A33" s="322"/>
      <c r="B33" s="300"/>
      <c r="C33" s="293"/>
      <c r="D33" s="297"/>
      <c r="E33" s="81">
        <v>0</v>
      </c>
      <c r="F33" s="140">
        <f t="shared" si="5"/>
        <v>0</v>
      </c>
      <c r="G33" s="163" t="str">
        <f aca="true" t="shared" si="12" ref="G33:G49">IF(F33=100%,"Compliant",IF(AND(0%&lt;F33,F33&lt;100%),"Partial",IF(AND(E33="N/A"),"Not Applicable","Non-Compliant")))</f>
        <v>Non-Compliant</v>
      </c>
      <c r="H33" s="146" t="s">
        <v>65</v>
      </c>
      <c r="I33" s="199"/>
      <c r="J33" s="199"/>
      <c r="K33" s="204"/>
      <c r="M33" s="224">
        <f t="shared" si="9"/>
        <v>0</v>
      </c>
      <c r="N33" s="231">
        <f t="shared" si="10"/>
        <v>2</v>
      </c>
      <c r="O33" s="231">
        <f t="shared" si="11"/>
        <v>2</v>
      </c>
    </row>
    <row r="34" spans="1:15" ht="13.5" thickBot="1">
      <c r="A34" s="322"/>
      <c r="B34" s="300"/>
      <c r="C34" s="293"/>
      <c r="D34" s="298"/>
      <c r="E34" s="143">
        <v>0</v>
      </c>
      <c r="F34" s="144">
        <f t="shared" si="5"/>
        <v>0</v>
      </c>
      <c r="G34" s="164" t="str">
        <f t="shared" si="12"/>
        <v>Non-Compliant</v>
      </c>
      <c r="H34" s="147" t="s">
        <v>66</v>
      </c>
      <c r="I34" s="158"/>
      <c r="J34" s="158"/>
      <c r="K34" s="160"/>
      <c r="M34" s="224">
        <f t="shared" si="9"/>
        <v>0</v>
      </c>
      <c r="N34" s="231">
        <f t="shared" si="10"/>
        <v>2</v>
      </c>
      <c r="O34" s="231">
        <f t="shared" si="11"/>
        <v>2</v>
      </c>
    </row>
    <row r="35" spans="1:15" ht="12.75">
      <c r="A35" s="322"/>
      <c r="B35" s="300"/>
      <c r="C35" s="308"/>
      <c r="D35" s="296" t="s">
        <v>287</v>
      </c>
      <c r="E35" s="81">
        <v>0</v>
      </c>
      <c r="F35" s="141">
        <f t="shared" si="5"/>
        <v>0</v>
      </c>
      <c r="G35" s="162" t="str">
        <f t="shared" si="12"/>
        <v>Non-Compliant</v>
      </c>
      <c r="H35" s="149" t="s">
        <v>64</v>
      </c>
      <c r="I35" s="201"/>
      <c r="J35" s="201"/>
      <c r="K35" s="203"/>
      <c r="M35" s="224">
        <f t="shared" si="9"/>
        <v>0</v>
      </c>
      <c r="N35" s="231">
        <f t="shared" si="10"/>
        <v>2</v>
      </c>
      <c r="O35" s="231">
        <f t="shared" si="11"/>
        <v>2</v>
      </c>
    </row>
    <row r="36" spans="1:15" ht="12.75">
      <c r="A36" s="322"/>
      <c r="B36" s="300"/>
      <c r="C36" s="294"/>
      <c r="D36" s="297"/>
      <c r="E36" s="81">
        <v>0</v>
      </c>
      <c r="F36" s="140">
        <f t="shared" si="5"/>
        <v>0</v>
      </c>
      <c r="G36" s="163" t="str">
        <f t="shared" si="12"/>
        <v>Non-Compliant</v>
      </c>
      <c r="H36" s="146" t="s">
        <v>65</v>
      </c>
      <c r="I36" s="197"/>
      <c r="J36" s="199"/>
      <c r="K36" s="204"/>
      <c r="M36" s="224">
        <f t="shared" si="9"/>
        <v>0</v>
      </c>
      <c r="N36" s="231">
        <f t="shared" si="10"/>
        <v>2</v>
      </c>
      <c r="O36" s="231">
        <f t="shared" si="11"/>
        <v>2</v>
      </c>
    </row>
    <row r="37" spans="1:15" ht="13.5" thickBot="1">
      <c r="A37" s="322"/>
      <c r="B37" s="300"/>
      <c r="C37" s="295"/>
      <c r="D37" s="298"/>
      <c r="E37" s="143">
        <v>0</v>
      </c>
      <c r="F37" s="144">
        <f t="shared" si="5"/>
        <v>0</v>
      </c>
      <c r="G37" s="164" t="str">
        <f t="shared" si="12"/>
        <v>Non-Compliant</v>
      </c>
      <c r="H37" s="147" t="s">
        <v>66</v>
      </c>
      <c r="I37" s="158"/>
      <c r="J37" s="158"/>
      <c r="K37" s="160"/>
      <c r="M37" s="224">
        <f t="shared" si="9"/>
        <v>0</v>
      </c>
      <c r="N37" s="231">
        <f t="shared" si="10"/>
        <v>2</v>
      </c>
      <c r="O37" s="231">
        <f t="shared" si="11"/>
        <v>2</v>
      </c>
    </row>
    <row r="38" spans="1:15" ht="12.75">
      <c r="A38" s="322"/>
      <c r="B38" s="300"/>
      <c r="C38" s="309" t="s">
        <v>499</v>
      </c>
      <c r="D38" s="303" t="s">
        <v>292</v>
      </c>
      <c r="E38" s="81">
        <v>0</v>
      </c>
      <c r="F38" s="150">
        <f t="shared" si="5"/>
        <v>0</v>
      </c>
      <c r="G38" s="162" t="str">
        <f t="shared" si="12"/>
        <v>Non-Compliant</v>
      </c>
      <c r="H38" s="149" t="s">
        <v>64</v>
      </c>
      <c r="I38" s="201"/>
      <c r="J38" s="202"/>
      <c r="K38" s="203"/>
      <c r="M38" s="224">
        <f t="shared" si="9"/>
        <v>0</v>
      </c>
      <c r="N38" s="231">
        <f t="shared" si="10"/>
        <v>2</v>
      </c>
      <c r="O38" s="231">
        <f t="shared" si="11"/>
        <v>2</v>
      </c>
    </row>
    <row r="39" spans="1:15" ht="12.75">
      <c r="A39" s="322"/>
      <c r="B39" s="300"/>
      <c r="C39" s="310"/>
      <c r="D39" s="304"/>
      <c r="E39" s="81">
        <v>0</v>
      </c>
      <c r="F39" s="142">
        <f t="shared" si="5"/>
        <v>0</v>
      </c>
      <c r="G39" s="163" t="str">
        <f t="shared" si="12"/>
        <v>Non-Compliant</v>
      </c>
      <c r="H39" s="146" t="s">
        <v>65</v>
      </c>
      <c r="I39" s="199"/>
      <c r="J39" s="199"/>
      <c r="K39" s="204"/>
      <c r="M39" s="224">
        <f t="shared" si="9"/>
        <v>0</v>
      </c>
      <c r="N39" s="231">
        <f t="shared" si="10"/>
        <v>2</v>
      </c>
      <c r="O39" s="231">
        <f t="shared" si="11"/>
        <v>2</v>
      </c>
    </row>
    <row r="40" spans="1:15" ht="13.5" thickBot="1">
      <c r="A40" s="322"/>
      <c r="B40" s="300"/>
      <c r="C40" s="310"/>
      <c r="D40" s="305"/>
      <c r="E40" s="143">
        <v>0</v>
      </c>
      <c r="F40" s="145">
        <f t="shared" si="5"/>
        <v>0</v>
      </c>
      <c r="G40" s="164" t="str">
        <f t="shared" si="12"/>
        <v>Non-Compliant</v>
      </c>
      <c r="H40" s="147" t="s">
        <v>66</v>
      </c>
      <c r="I40" s="158"/>
      <c r="J40" s="158"/>
      <c r="K40" s="160"/>
      <c r="M40" s="224">
        <f t="shared" si="9"/>
        <v>0</v>
      </c>
      <c r="N40" s="231">
        <f t="shared" si="10"/>
        <v>2</v>
      </c>
      <c r="O40" s="231">
        <f t="shared" si="11"/>
        <v>2</v>
      </c>
    </row>
    <row r="41" spans="1:15" ht="12.75">
      <c r="A41" s="322"/>
      <c r="B41" s="300"/>
      <c r="C41" s="310"/>
      <c r="D41" s="303" t="s">
        <v>289</v>
      </c>
      <c r="E41" s="81">
        <v>0</v>
      </c>
      <c r="F41" s="150">
        <f t="shared" si="5"/>
        <v>0</v>
      </c>
      <c r="G41" s="162" t="str">
        <f t="shared" si="12"/>
        <v>Non-Compliant</v>
      </c>
      <c r="H41" s="149" t="s">
        <v>64</v>
      </c>
      <c r="I41" s="201"/>
      <c r="J41" s="202"/>
      <c r="K41" s="203"/>
      <c r="M41" s="224">
        <f t="shared" si="9"/>
        <v>0</v>
      </c>
      <c r="N41" s="231">
        <f t="shared" si="10"/>
        <v>2</v>
      </c>
      <c r="O41" s="231">
        <f t="shared" si="11"/>
        <v>2</v>
      </c>
    </row>
    <row r="42" spans="1:15" ht="12.75">
      <c r="A42" s="322"/>
      <c r="B42" s="300"/>
      <c r="C42" s="294"/>
      <c r="D42" s="304"/>
      <c r="E42" s="81">
        <v>0</v>
      </c>
      <c r="F42" s="142">
        <f t="shared" si="5"/>
        <v>0</v>
      </c>
      <c r="G42" s="163" t="str">
        <f t="shared" si="12"/>
        <v>Non-Compliant</v>
      </c>
      <c r="H42" s="146" t="s">
        <v>65</v>
      </c>
      <c r="I42" s="199"/>
      <c r="J42" s="199"/>
      <c r="K42" s="204"/>
      <c r="M42" s="224">
        <f t="shared" si="9"/>
        <v>0</v>
      </c>
      <c r="N42" s="231">
        <f t="shared" si="10"/>
        <v>2</v>
      </c>
      <c r="O42" s="231">
        <f t="shared" si="11"/>
        <v>2</v>
      </c>
    </row>
    <row r="43" spans="1:15" ht="13.5" thickBot="1">
      <c r="A43" s="322"/>
      <c r="B43" s="300"/>
      <c r="C43" s="295"/>
      <c r="D43" s="305"/>
      <c r="E43" s="143">
        <v>0</v>
      </c>
      <c r="F43" s="145">
        <f t="shared" si="5"/>
        <v>0</v>
      </c>
      <c r="G43" s="164" t="str">
        <f t="shared" si="12"/>
        <v>Non-Compliant</v>
      </c>
      <c r="H43" s="147" t="s">
        <v>66</v>
      </c>
      <c r="I43" s="158"/>
      <c r="J43" s="158"/>
      <c r="K43" s="160"/>
      <c r="M43" s="224">
        <f t="shared" si="9"/>
        <v>0</v>
      </c>
      <c r="N43" s="231">
        <f t="shared" si="10"/>
        <v>2</v>
      </c>
      <c r="O43" s="231">
        <f t="shared" si="11"/>
        <v>2</v>
      </c>
    </row>
    <row r="44" spans="1:15" ht="12.75">
      <c r="A44" s="322"/>
      <c r="B44" s="300"/>
      <c r="C44" s="309" t="s">
        <v>502</v>
      </c>
      <c r="D44" s="303" t="s">
        <v>290</v>
      </c>
      <c r="E44" s="81">
        <v>0</v>
      </c>
      <c r="F44" s="150">
        <f t="shared" si="5"/>
        <v>0</v>
      </c>
      <c r="G44" s="162" t="str">
        <f t="shared" si="12"/>
        <v>Non-Compliant</v>
      </c>
      <c r="H44" s="149" t="s">
        <v>64</v>
      </c>
      <c r="I44" s="209"/>
      <c r="J44" s="207"/>
      <c r="K44" s="203"/>
      <c r="M44" s="224">
        <f t="shared" si="9"/>
        <v>0</v>
      </c>
      <c r="N44" s="231">
        <f t="shared" si="10"/>
        <v>2</v>
      </c>
      <c r="O44" s="231">
        <f t="shared" si="11"/>
        <v>2</v>
      </c>
    </row>
    <row r="45" spans="1:15" ht="12.75">
      <c r="A45" s="322"/>
      <c r="B45" s="300"/>
      <c r="C45" s="310"/>
      <c r="D45" s="304"/>
      <c r="E45" s="81">
        <v>0</v>
      </c>
      <c r="F45" s="142">
        <f t="shared" si="5"/>
        <v>0</v>
      </c>
      <c r="G45" s="163" t="str">
        <f t="shared" si="12"/>
        <v>Non-Compliant</v>
      </c>
      <c r="H45" s="146" t="s">
        <v>65</v>
      </c>
      <c r="I45" s="199"/>
      <c r="J45" s="199"/>
      <c r="K45" s="204"/>
      <c r="M45" s="224">
        <f t="shared" si="9"/>
        <v>0</v>
      </c>
      <c r="N45" s="231">
        <f t="shared" si="10"/>
        <v>2</v>
      </c>
      <c r="O45" s="231">
        <f t="shared" si="11"/>
        <v>2</v>
      </c>
    </row>
    <row r="46" spans="1:15" ht="13.5" thickBot="1">
      <c r="A46" s="322"/>
      <c r="B46" s="300"/>
      <c r="C46" s="310"/>
      <c r="D46" s="305"/>
      <c r="E46" s="143">
        <v>0</v>
      </c>
      <c r="F46" s="145">
        <f t="shared" si="5"/>
        <v>0</v>
      </c>
      <c r="G46" s="164" t="str">
        <f t="shared" si="12"/>
        <v>Non-Compliant</v>
      </c>
      <c r="H46" s="147" t="s">
        <v>66</v>
      </c>
      <c r="I46" s="158"/>
      <c r="J46" s="158"/>
      <c r="K46" s="160"/>
      <c r="M46" s="224">
        <f t="shared" si="9"/>
        <v>0</v>
      </c>
      <c r="N46" s="231">
        <f t="shared" si="10"/>
        <v>2</v>
      </c>
      <c r="O46" s="231">
        <f t="shared" si="11"/>
        <v>2</v>
      </c>
    </row>
    <row r="47" spans="1:15" ht="12.75">
      <c r="A47" s="322"/>
      <c r="B47" s="319"/>
      <c r="C47" s="324"/>
      <c r="D47" s="306" t="s">
        <v>291</v>
      </c>
      <c r="E47" s="81">
        <v>0</v>
      </c>
      <c r="F47" s="150">
        <f t="shared" si="5"/>
        <v>0</v>
      </c>
      <c r="G47" s="162" t="str">
        <f t="shared" si="12"/>
        <v>Non-Compliant</v>
      </c>
      <c r="H47" s="148" t="s">
        <v>64</v>
      </c>
      <c r="I47" s="209"/>
      <c r="J47" s="207"/>
      <c r="K47" s="208"/>
      <c r="M47" s="224">
        <f t="shared" si="9"/>
        <v>0</v>
      </c>
      <c r="N47" s="231">
        <f t="shared" si="10"/>
        <v>2</v>
      </c>
      <c r="O47" s="231">
        <f t="shared" si="11"/>
        <v>2</v>
      </c>
    </row>
    <row r="48" spans="1:15" ht="12.75">
      <c r="A48" s="322"/>
      <c r="B48" s="294"/>
      <c r="C48" s="294"/>
      <c r="D48" s="304"/>
      <c r="E48" s="81">
        <v>0</v>
      </c>
      <c r="F48" s="142">
        <f t="shared" si="5"/>
        <v>0</v>
      </c>
      <c r="G48" s="163" t="str">
        <f t="shared" si="12"/>
        <v>Non-Compliant</v>
      </c>
      <c r="H48" s="146" t="s">
        <v>65</v>
      </c>
      <c r="I48" s="199"/>
      <c r="J48" s="199"/>
      <c r="K48" s="204"/>
      <c r="M48" s="224">
        <f t="shared" si="9"/>
        <v>0</v>
      </c>
      <c r="N48" s="231">
        <f t="shared" si="10"/>
        <v>2</v>
      </c>
      <c r="O48" s="231">
        <f t="shared" si="11"/>
        <v>2</v>
      </c>
    </row>
    <row r="49" spans="1:15" ht="13.5" thickBot="1">
      <c r="A49" s="322"/>
      <c r="B49" s="295"/>
      <c r="C49" s="295"/>
      <c r="D49" s="305"/>
      <c r="E49" s="143">
        <v>0</v>
      </c>
      <c r="F49" s="145">
        <f>M49/N49</f>
        <v>0</v>
      </c>
      <c r="G49" s="164" t="str">
        <f t="shared" si="12"/>
        <v>Non-Compliant</v>
      </c>
      <c r="H49" s="147" t="s">
        <v>66</v>
      </c>
      <c r="I49" s="158"/>
      <c r="J49" s="158"/>
      <c r="K49" s="160"/>
      <c r="M49" s="224">
        <f>SUM(E49)</f>
        <v>0</v>
      </c>
      <c r="N49" s="231">
        <f>IF(O49=0,1,O49)</f>
        <v>2</v>
      </c>
      <c r="O49" s="231">
        <f>IF(E49&lt;&gt;"N/A",2,0)</f>
        <v>2</v>
      </c>
    </row>
    <row r="50" spans="1:15" ht="13.5" thickBot="1">
      <c r="A50" s="322"/>
      <c r="B50" s="313" t="s">
        <v>125</v>
      </c>
      <c r="C50" s="314"/>
      <c r="D50" s="314"/>
      <c r="E50" s="232">
        <f>SUM(E32:E49)</f>
        <v>0</v>
      </c>
      <c r="F50" s="233">
        <f aca="true" t="shared" si="13" ref="F50:F62">M50/N50</f>
        <v>0</v>
      </c>
      <c r="G50" s="234" t="str">
        <f>IF(F50=100%,"Compliant",IF(AND(0%&lt;F50,F50&lt;100%),"Partial",IF(AND(E32="N/A",E33="N/A",E34="N/A",E35="N/A",E36="N/A",E37="N/A",E38="N/A",E39="N/A",E40="N/A",E41="N/A",E42="N/A",E43="N/A",E44="N/A",E45="N/A",E46="N/A",E47="N/A",E48="N/A",E49="N/A"),"Not Applicable","Non-Compliant")))</f>
        <v>Non-Compliant</v>
      </c>
      <c r="H50" s="352"/>
      <c r="I50" s="353"/>
      <c r="J50" s="353"/>
      <c r="K50" s="354"/>
      <c r="M50" s="224">
        <f aca="true" t="shared" si="14" ref="M50:M61">SUM(E50)</f>
        <v>0</v>
      </c>
      <c r="N50" s="224">
        <f>IF(O50=0,1,O50)</f>
        <v>36</v>
      </c>
      <c r="O50" s="224">
        <f>(IF(E32&lt;&gt;"N/A",2)+IF(E33&lt;&gt;"N/A",2)+IF(E34&lt;&gt;"N/A",2)+IF(E35&lt;&gt;"N/A",2)+IF(E36&lt;&gt;"N/A",2)+IF(E37&lt;&gt;"N/A",2)+IF(E38&lt;&gt;"N/A",2)+IF(E39&lt;&gt;"N/A",2)+IF(E40&lt;&gt;"N/A",2)+IF(E41&lt;&gt;"N/A",2)+IF(E42&lt;&gt;"N/A",2)+IF(E43&lt;&gt;"N/A",2)+IF(E44&lt;&gt;"N/A",2)+IF(E45&lt;&gt;"N/A",2)+IF(E46&lt;&gt;"N/A",2)+IF(E47&lt;&gt;"N/A",2)+IF(E48&lt;&gt;"N/A",2)+IF(E49&lt;&gt;"N/A",2))</f>
        <v>36</v>
      </c>
    </row>
    <row r="51" spans="1:15" ht="12.75">
      <c r="A51" s="322"/>
      <c r="B51" s="299" t="s">
        <v>275</v>
      </c>
      <c r="C51" s="309" t="s">
        <v>31</v>
      </c>
      <c r="D51" s="303" t="s">
        <v>304</v>
      </c>
      <c r="E51" s="235">
        <v>0</v>
      </c>
      <c r="F51" s="151">
        <f t="shared" si="13"/>
        <v>0</v>
      </c>
      <c r="G51" s="236" t="str">
        <f>IF(F51=100%,"Compliant",IF(AND(0%&lt;F51,F51&lt;100%),"Partial",IF(AND(E51="N/A"),"Not Applicable","Non-Compliant")))</f>
        <v>Non-Compliant</v>
      </c>
      <c r="H51" s="149" t="s">
        <v>64</v>
      </c>
      <c r="I51" s="199"/>
      <c r="J51" s="199"/>
      <c r="K51" s="204"/>
      <c r="M51" s="224">
        <f t="shared" si="14"/>
        <v>0</v>
      </c>
      <c r="N51" s="231">
        <f aca="true" t="shared" si="15" ref="N51:N61">IF(O51=0,1,O51)</f>
        <v>2</v>
      </c>
      <c r="O51" s="231">
        <f aca="true" t="shared" si="16" ref="O51:O61">IF(E51&lt;&gt;"N/A",2,0)</f>
        <v>2</v>
      </c>
    </row>
    <row r="52" spans="1:15" ht="12.75">
      <c r="A52" s="322"/>
      <c r="B52" s="300"/>
      <c r="C52" s="310"/>
      <c r="D52" s="304"/>
      <c r="E52" s="81">
        <v>0</v>
      </c>
      <c r="F52" s="142">
        <f t="shared" si="13"/>
        <v>0</v>
      </c>
      <c r="G52" s="163" t="str">
        <f aca="true" t="shared" si="17" ref="G52:G62">IF(F52=100%,"Compliant",IF(AND(0%&lt;F52,F52&lt;100%),"Partial",IF(AND(E52="N/A"),"Not Applicable","Non-Compliant")))</f>
        <v>Non-Compliant</v>
      </c>
      <c r="H52" s="146" t="s">
        <v>65</v>
      </c>
      <c r="I52" s="199"/>
      <c r="J52" s="199"/>
      <c r="K52" s="204"/>
      <c r="M52" s="224">
        <f t="shared" si="14"/>
        <v>0</v>
      </c>
      <c r="N52" s="231">
        <f t="shared" si="15"/>
        <v>2</v>
      </c>
      <c r="O52" s="231">
        <f t="shared" si="16"/>
        <v>2</v>
      </c>
    </row>
    <row r="53" spans="1:15" ht="13.5" thickBot="1">
      <c r="A53" s="322"/>
      <c r="B53" s="300"/>
      <c r="C53" s="311"/>
      <c r="D53" s="305"/>
      <c r="E53" s="143">
        <v>0</v>
      </c>
      <c r="F53" s="145">
        <f t="shared" si="13"/>
        <v>0</v>
      </c>
      <c r="G53" s="164" t="str">
        <f t="shared" si="17"/>
        <v>Non-Compliant</v>
      </c>
      <c r="H53" s="147" t="s">
        <v>66</v>
      </c>
      <c r="I53" s="158"/>
      <c r="J53" s="158"/>
      <c r="K53" s="160"/>
      <c r="M53" s="224">
        <f t="shared" si="14"/>
        <v>0</v>
      </c>
      <c r="N53" s="231">
        <f t="shared" si="15"/>
        <v>2</v>
      </c>
      <c r="O53" s="231">
        <f t="shared" si="16"/>
        <v>2</v>
      </c>
    </row>
    <row r="54" spans="1:15" ht="12.75">
      <c r="A54" s="322"/>
      <c r="B54" s="319"/>
      <c r="C54" s="309" t="s">
        <v>38</v>
      </c>
      <c r="D54" s="303" t="s">
        <v>293</v>
      </c>
      <c r="E54" s="81">
        <v>0</v>
      </c>
      <c r="F54" s="150">
        <f t="shared" si="13"/>
        <v>0</v>
      </c>
      <c r="G54" s="162" t="str">
        <f t="shared" si="17"/>
        <v>Non-Compliant</v>
      </c>
      <c r="H54" s="149" t="s">
        <v>64</v>
      </c>
      <c r="I54" s="201"/>
      <c r="J54" s="202"/>
      <c r="K54" s="203"/>
      <c r="M54" s="224">
        <f t="shared" si="14"/>
        <v>0</v>
      </c>
      <c r="N54" s="231">
        <f t="shared" si="15"/>
        <v>2</v>
      </c>
      <c r="O54" s="231">
        <f t="shared" si="16"/>
        <v>2</v>
      </c>
    </row>
    <row r="55" spans="1:15" ht="12.75">
      <c r="A55" s="322"/>
      <c r="B55" s="319"/>
      <c r="C55" s="310"/>
      <c r="D55" s="304"/>
      <c r="E55" s="81">
        <v>0</v>
      </c>
      <c r="F55" s="142">
        <f t="shared" si="13"/>
        <v>0</v>
      </c>
      <c r="G55" s="163" t="str">
        <f t="shared" si="17"/>
        <v>Non-Compliant</v>
      </c>
      <c r="H55" s="146" t="s">
        <v>65</v>
      </c>
      <c r="I55" s="199"/>
      <c r="J55" s="199"/>
      <c r="K55" s="204"/>
      <c r="M55" s="224">
        <f t="shared" si="14"/>
        <v>0</v>
      </c>
      <c r="N55" s="231">
        <f t="shared" si="15"/>
        <v>2</v>
      </c>
      <c r="O55" s="231">
        <f t="shared" si="16"/>
        <v>2</v>
      </c>
    </row>
    <row r="56" spans="1:15" ht="13.5" thickBot="1">
      <c r="A56" s="322"/>
      <c r="B56" s="319"/>
      <c r="C56" s="311"/>
      <c r="D56" s="305"/>
      <c r="E56" s="143">
        <v>0</v>
      </c>
      <c r="F56" s="145">
        <f t="shared" si="13"/>
        <v>0</v>
      </c>
      <c r="G56" s="164" t="str">
        <f t="shared" si="17"/>
        <v>Non-Compliant</v>
      </c>
      <c r="H56" s="147" t="s">
        <v>66</v>
      </c>
      <c r="I56" s="158"/>
      <c r="J56" s="158"/>
      <c r="K56" s="160"/>
      <c r="M56" s="224">
        <f t="shared" si="14"/>
        <v>0</v>
      </c>
      <c r="N56" s="231">
        <f t="shared" si="15"/>
        <v>2</v>
      </c>
      <c r="O56" s="231">
        <f t="shared" si="16"/>
        <v>2</v>
      </c>
    </row>
    <row r="57" spans="1:15" ht="12.75">
      <c r="A57" s="322"/>
      <c r="B57" s="319"/>
      <c r="C57" s="346" t="s">
        <v>41</v>
      </c>
      <c r="D57" s="309" t="s">
        <v>294</v>
      </c>
      <c r="E57" s="81">
        <v>0</v>
      </c>
      <c r="F57" s="150">
        <f t="shared" si="13"/>
        <v>0</v>
      </c>
      <c r="G57" s="162" t="str">
        <f t="shared" si="17"/>
        <v>Non-Compliant</v>
      </c>
      <c r="H57" s="149" t="s">
        <v>64</v>
      </c>
      <c r="I57" s="201"/>
      <c r="J57" s="201"/>
      <c r="K57" s="203"/>
      <c r="M57" s="224">
        <f t="shared" si="14"/>
        <v>0</v>
      </c>
      <c r="N57" s="231">
        <f t="shared" si="15"/>
        <v>2</v>
      </c>
      <c r="O57" s="231">
        <f t="shared" si="16"/>
        <v>2</v>
      </c>
    </row>
    <row r="58" spans="1:15" ht="12.75">
      <c r="A58" s="322"/>
      <c r="B58" s="319"/>
      <c r="C58" s="310"/>
      <c r="D58" s="310"/>
      <c r="E58" s="81">
        <v>0</v>
      </c>
      <c r="F58" s="142">
        <f t="shared" si="13"/>
        <v>0</v>
      </c>
      <c r="G58" s="163" t="str">
        <f t="shared" si="17"/>
        <v>Non-Compliant</v>
      </c>
      <c r="H58" s="146" t="s">
        <v>65</v>
      </c>
      <c r="I58" s="199"/>
      <c r="J58" s="199"/>
      <c r="K58" s="204"/>
      <c r="M58" s="224">
        <f t="shared" si="14"/>
        <v>0</v>
      </c>
      <c r="N58" s="231">
        <f t="shared" si="15"/>
        <v>2</v>
      </c>
      <c r="O58" s="231">
        <f t="shared" si="16"/>
        <v>2</v>
      </c>
    </row>
    <row r="59" spans="1:15" ht="13.5" thickBot="1">
      <c r="A59" s="322"/>
      <c r="B59" s="319"/>
      <c r="C59" s="311"/>
      <c r="D59" s="311"/>
      <c r="E59" s="143">
        <v>0</v>
      </c>
      <c r="F59" s="145">
        <f t="shared" si="13"/>
        <v>0</v>
      </c>
      <c r="G59" s="164" t="str">
        <f t="shared" si="17"/>
        <v>Non-Compliant</v>
      </c>
      <c r="H59" s="147" t="s">
        <v>66</v>
      </c>
      <c r="I59" s="158"/>
      <c r="J59" s="158"/>
      <c r="K59" s="160"/>
      <c r="M59" s="224">
        <f t="shared" si="14"/>
        <v>0</v>
      </c>
      <c r="N59" s="231">
        <f t="shared" si="15"/>
        <v>2</v>
      </c>
      <c r="O59" s="231">
        <f t="shared" si="16"/>
        <v>2</v>
      </c>
    </row>
    <row r="60" spans="1:15" ht="12.75">
      <c r="A60" s="322"/>
      <c r="B60" s="319"/>
      <c r="C60" s="346" t="s">
        <v>42</v>
      </c>
      <c r="D60" s="346" t="s">
        <v>295</v>
      </c>
      <c r="E60" s="81">
        <v>0</v>
      </c>
      <c r="F60" s="150">
        <f t="shared" si="13"/>
        <v>0</v>
      </c>
      <c r="G60" s="162" t="str">
        <f t="shared" si="17"/>
        <v>Non-Compliant</v>
      </c>
      <c r="H60" s="148" t="s">
        <v>64</v>
      </c>
      <c r="I60" s="210"/>
      <c r="J60" s="211"/>
      <c r="K60" s="204"/>
      <c r="M60" s="224">
        <f t="shared" si="14"/>
        <v>0</v>
      </c>
      <c r="N60" s="231">
        <f t="shared" si="15"/>
        <v>2</v>
      </c>
      <c r="O60" s="231">
        <f t="shared" si="16"/>
        <v>2</v>
      </c>
    </row>
    <row r="61" spans="1:15" ht="12.75">
      <c r="A61" s="322"/>
      <c r="B61" s="294"/>
      <c r="C61" s="310"/>
      <c r="D61" s="310"/>
      <c r="E61" s="81">
        <v>0</v>
      </c>
      <c r="F61" s="142">
        <f t="shared" si="13"/>
        <v>0</v>
      </c>
      <c r="G61" s="163" t="str">
        <f t="shared" si="17"/>
        <v>Non-Compliant</v>
      </c>
      <c r="H61" s="146" t="s">
        <v>65</v>
      </c>
      <c r="I61" s="199"/>
      <c r="J61" s="199"/>
      <c r="K61" s="204"/>
      <c r="M61" s="224">
        <f t="shared" si="14"/>
        <v>0</v>
      </c>
      <c r="N61" s="231">
        <f t="shared" si="15"/>
        <v>2</v>
      </c>
      <c r="O61" s="231">
        <f t="shared" si="16"/>
        <v>2</v>
      </c>
    </row>
    <row r="62" spans="1:15" ht="13.5" thickBot="1">
      <c r="A62" s="322"/>
      <c r="B62" s="295"/>
      <c r="C62" s="311"/>
      <c r="D62" s="311"/>
      <c r="E62" s="143">
        <v>0</v>
      </c>
      <c r="F62" s="145">
        <f t="shared" si="13"/>
        <v>0</v>
      </c>
      <c r="G62" s="164" t="str">
        <f t="shared" si="17"/>
        <v>Non-Compliant</v>
      </c>
      <c r="H62" s="147" t="s">
        <v>66</v>
      </c>
      <c r="I62" s="158"/>
      <c r="J62" s="158"/>
      <c r="K62" s="160"/>
      <c r="M62" s="224">
        <f>SUM(E62)</f>
        <v>0</v>
      </c>
      <c r="N62" s="231">
        <f aca="true" t="shared" si="18" ref="N62:N70">IF(O62=0,1,O62)</f>
        <v>2</v>
      </c>
      <c r="O62" s="231">
        <f>IF(E62&lt;&gt;"N/A",2,0)</f>
        <v>2</v>
      </c>
    </row>
    <row r="63" spans="1:15" ht="13.5" thickBot="1">
      <c r="A63" s="322"/>
      <c r="B63" s="313" t="s">
        <v>126</v>
      </c>
      <c r="C63" s="314"/>
      <c r="D63" s="314"/>
      <c r="E63" s="232">
        <f>SUM(E51:E62)</f>
        <v>0</v>
      </c>
      <c r="F63" s="233">
        <f>M63/N63</f>
        <v>0</v>
      </c>
      <c r="G63" s="165" t="str">
        <f>IF(F63=100%,"Compliant",IF(AND(0%&lt;F63,F63&lt;100%),"Partial",IF(AND(E51="N/A",E52="N/A",E53="N/A",E54="N/A",E55="N/A",E56="N/A",E57="N/A",E58="N/A",E59="N/A",E60="N/A",E61="N/A",E62="N/A"),"Not Applicable","Non-Compliant")))</f>
        <v>Non-Compliant</v>
      </c>
      <c r="H63" s="352"/>
      <c r="I63" s="353"/>
      <c r="J63" s="353"/>
      <c r="K63" s="354"/>
      <c r="M63" s="224">
        <f aca="true" t="shared" si="19" ref="M63:M68">SUM(E63)</f>
        <v>0</v>
      </c>
      <c r="N63" s="224">
        <f t="shared" si="18"/>
        <v>24</v>
      </c>
      <c r="O63" s="224">
        <f>(IF(E51&lt;&gt;"N/A",2)+IF(E52&lt;&gt;"N/A",2)+IF(E53&lt;&gt;"N/A",2)+IF(E54&lt;&gt;"N/A",2)+IF(E55&lt;&gt;"N/A",2)+IF(E56&lt;&gt;"N/A",2)+IF(E57&lt;&gt;"N/A",2)+IF(E58&lt;&gt;"N/A",2)+IF(E59&lt;&gt;"N/A",2)+IF(E60&lt;&gt;"N/A",2)+IF(E61&lt;&gt;"N/A",2)+IF(E62&lt;&gt;"N/A",2))</f>
        <v>24</v>
      </c>
    </row>
    <row r="64" spans="1:15" ht="12.75">
      <c r="A64" s="322"/>
      <c r="B64" s="299" t="s">
        <v>263</v>
      </c>
      <c r="C64" s="292" t="s">
        <v>459</v>
      </c>
      <c r="D64" s="296" t="s">
        <v>296</v>
      </c>
      <c r="E64" s="235">
        <v>0</v>
      </c>
      <c r="F64" s="152">
        <f>M64/N64</f>
        <v>0</v>
      </c>
      <c r="G64" s="236" t="str">
        <f aca="true" t="shared" si="20" ref="G64:G69">IF(F64=100%,"Compliant",IF(AND(0%&lt;F64,F64&lt;100%),"Partial",IF(AND(E64="N/A"),"Not Applicable","Non-Compliant")))</f>
        <v>Non-Compliant</v>
      </c>
      <c r="H64" s="149" t="s">
        <v>64</v>
      </c>
      <c r="I64" s="197"/>
      <c r="J64" s="212"/>
      <c r="K64" s="208"/>
      <c r="M64" s="224">
        <f t="shared" si="19"/>
        <v>0</v>
      </c>
      <c r="N64" s="231">
        <f t="shared" si="18"/>
        <v>2</v>
      </c>
      <c r="O64" s="231">
        <f aca="true" t="shared" si="21" ref="O64:O69">IF(E64&lt;&gt;"N/A",2,0)</f>
        <v>2</v>
      </c>
    </row>
    <row r="65" spans="1:15" ht="12.75">
      <c r="A65" s="322"/>
      <c r="B65" s="300"/>
      <c r="C65" s="293"/>
      <c r="D65" s="294"/>
      <c r="E65" s="81">
        <v>0</v>
      </c>
      <c r="F65" s="140">
        <f aca="true" t="shared" si="22" ref="F65:F70">M65/N65</f>
        <v>0</v>
      </c>
      <c r="G65" s="163" t="str">
        <f t="shared" si="20"/>
        <v>Non-Compliant</v>
      </c>
      <c r="H65" s="146" t="s">
        <v>65</v>
      </c>
      <c r="I65" s="199"/>
      <c r="J65" s="199"/>
      <c r="K65" s="204"/>
      <c r="M65" s="224">
        <f t="shared" si="19"/>
        <v>0</v>
      </c>
      <c r="N65" s="231">
        <f t="shared" si="18"/>
        <v>2</v>
      </c>
      <c r="O65" s="231">
        <f t="shared" si="21"/>
        <v>2</v>
      </c>
    </row>
    <row r="66" spans="1:15" ht="13.5" thickBot="1">
      <c r="A66" s="322"/>
      <c r="B66" s="300"/>
      <c r="C66" s="293"/>
      <c r="D66" s="295"/>
      <c r="E66" s="143">
        <v>0</v>
      </c>
      <c r="F66" s="144">
        <f t="shared" si="22"/>
        <v>0</v>
      </c>
      <c r="G66" s="164" t="str">
        <f t="shared" si="20"/>
        <v>Non-Compliant</v>
      </c>
      <c r="H66" s="147" t="s">
        <v>66</v>
      </c>
      <c r="I66" s="158"/>
      <c r="J66" s="158"/>
      <c r="K66" s="160"/>
      <c r="M66" s="224">
        <f t="shared" si="19"/>
        <v>0</v>
      </c>
      <c r="N66" s="231">
        <f t="shared" si="18"/>
        <v>2</v>
      </c>
      <c r="O66" s="231">
        <f t="shared" si="21"/>
        <v>2</v>
      </c>
    </row>
    <row r="67" spans="1:15" ht="12.75">
      <c r="A67" s="322"/>
      <c r="B67" s="319"/>
      <c r="C67" s="308"/>
      <c r="D67" s="312" t="s">
        <v>297</v>
      </c>
      <c r="E67" s="81">
        <v>0</v>
      </c>
      <c r="F67" s="141">
        <f t="shared" si="22"/>
        <v>0</v>
      </c>
      <c r="G67" s="162" t="str">
        <f t="shared" si="20"/>
        <v>Non-Compliant</v>
      </c>
      <c r="H67" s="148" t="s">
        <v>64</v>
      </c>
      <c r="I67" s="210"/>
      <c r="J67" s="211"/>
      <c r="K67" s="208"/>
      <c r="M67" s="224">
        <f t="shared" si="19"/>
        <v>0</v>
      </c>
      <c r="N67" s="231">
        <f t="shared" si="18"/>
        <v>2</v>
      </c>
      <c r="O67" s="231">
        <f t="shared" si="21"/>
        <v>2</v>
      </c>
    </row>
    <row r="68" spans="1:15" ht="12.75">
      <c r="A68" s="322"/>
      <c r="B68" s="294"/>
      <c r="C68" s="294"/>
      <c r="D68" s="297"/>
      <c r="E68" s="81">
        <v>0</v>
      </c>
      <c r="F68" s="140">
        <f t="shared" si="22"/>
        <v>0</v>
      </c>
      <c r="G68" s="163" t="str">
        <f t="shared" si="20"/>
        <v>Non-Compliant</v>
      </c>
      <c r="H68" s="146" t="s">
        <v>65</v>
      </c>
      <c r="I68" s="199"/>
      <c r="J68" s="207"/>
      <c r="K68" s="204"/>
      <c r="M68" s="224">
        <f t="shared" si="19"/>
        <v>0</v>
      </c>
      <c r="N68" s="231">
        <f t="shared" si="18"/>
        <v>2</v>
      </c>
      <c r="O68" s="231">
        <f t="shared" si="21"/>
        <v>2</v>
      </c>
    </row>
    <row r="69" spans="1:15" ht="13.5" thickBot="1">
      <c r="A69" s="322"/>
      <c r="B69" s="295"/>
      <c r="C69" s="295"/>
      <c r="D69" s="295"/>
      <c r="E69" s="143">
        <v>0</v>
      </c>
      <c r="F69" s="144">
        <f t="shared" si="22"/>
        <v>0</v>
      </c>
      <c r="G69" s="164" t="str">
        <f t="shared" si="20"/>
        <v>Non-Compliant</v>
      </c>
      <c r="H69" s="147" t="s">
        <v>66</v>
      </c>
      <c r="I69" s="158"/>
      <c r="J69" s="161"/>
      <c r="K69" s="160"/>
      <c r="M69" s="224">
        <f>SUM(E69)</f>
        <v>0</v>
      </c>
      <c r="N69" s="231">
        <f t="shared" si="18"/>
        <v>2</v>
      </c>
      <c r="O69" s="231">
        <f t="shared" si="21"/>
        <v>2</v>
      </c>
    </row>
    <row r="70" spans="1:15" ht="13.5" thickBot="1">
      <c r="A70" s="322"/>
      <c r="B70" s="313" t="s">
        <v>127</v>
      </c>
      <c r="C70" s="314"/>
      <c r="D70" s="314"/>
      <c r="E70" s="232">
        <f>SUM(E64:E69)</f>
        <v>0</v>
      </c>
      <c r="F70" s="233">
        <f t="shared" si="22"/>
        <v>0</v>
      </c>
      <c r="G70" s="165" t="str">
        <f>IF(F70=100%,"Compliant",IF(AND(0%&lt;F70,F70&lt;100%),"Partial",IF(AND(E64="N/A",E65="N/A",E65="N/A",E67="N/A",E68="N/A",E69="N/A"),"Not Applicable","Non-Compliant")))</f>
        <v>Non-Compliant</v>
      </c>
      <c r="H70" s="352"/>
      <c r="I70" s="353"/>
      <c r="J70" s="353"/>
      <c r="K70" s="354"/>
      <c r="M70" s="224">
        <f aca="true" t="shared" si="23" ref="M70:M84">SUM(E70)</f>
        <v>0</v>
      </c>
      <c r="N70" s="224">
        <f t="shared" si="18"/>
        <v>12</v>
      </c>
      <c r="O70" s="224">
        <f>(IF(E64&lt;&gt;"N/A",2)+IF(E65&lt;&gt;"N/A",2)+IF(E66&lt;&gt;"N/A",2)+IF(E67&lt;&gt;"N/A",2)+IF(E68&lt;&gt;"N/A",2)+IF(E69&lt;&gt;"N/A",2))</f>
        <v>12</v>
      </c>
    </row>
    <row r="71" spans="1:15" ht="12.75">
      <c r="A71" s="322"/>
      <c r="B71" s="299" t="s">
        <v>264</v>
      </c>
      <c r="C71" s="292" t="s">
        <v>403</v>
      </c>
      <c r="D71" s="296" t="s">
        <v>298</v>
      </c>
      <c r="E71" s="235">
        <v>0</v>
      </c>
      <c r="F71" s="152">
        <f>M71/N71</f>
        <v>0</v>
      </c>
      <c r="G71" s="236" t="str">
        <f>IF(F71=100%,"Compliant",IF(AND(0%&lt;F71,F71&lt;100%),"Partial",IF(AND(E71="N/A"),"Not Applicable","Non-Compliant")))</f>
        <v>Non-Compliant</v>
      </c>
      <c r="H71" s="149" t="s">
        <v>64</v>
      </c>
      <c r="I71" s="199"/>
      <c r="J71" s="199"/>
      <c r="K71" s="204"/>
      <c r="M71" s="224">
        <f t="shared" si="23"/>
        <v>0</v>
      </c>
      <c r="N71" s="231">
        <f aca="true" t="shared" si="24" ref="N71:N84">IF(O71=0,1,O71)</f>
        <v>2</v>
      </c>
      <c r="O71" s="231">
        <f aca="true" t="shared" si="25" ref="O71:O84">IF(E71&lt;&gt;"N/A",2,0)</f>
        <v>2</v>
      </c>
    </row>
    <row r="72" spans="1:15" ht="12.75">
      <c r="A72" s="322"/>
      <c r="B72" s="300"/>
      <c r="C72" s="293"/>
      <c r="D72" s="297"/>
      <c r="E72" s="81">
        <v>0</v>
      </c>
      <c r="F72" s="140">
        <f aca="true" t="shared" si="26" ref="F72:F86">M72/N72</f>
        <v>0</v>
      </c>
      <c r="G72" s="163" t="str">
        <f aca="true" t="shared" si="27" ref="G72:G85">IF(F72=100%,"Compliant",IF(AND(0%&lt;F72,F72&lt;100%),"Partial",IF(AND(E72="N/A"),"Not Applicable","Non-Compliant")))</f>
        <v>Non-Compliant</v>
      </c>
      <c r="H72" s="146" t="s">
        <v>65</v>
      </c>
      <c r="I72" s="199"/>
      <c r="J72" s="199"/>
      <c r="K72" s="204"/>
      <c r="M72" s="224">
        <f t="shared" si="23"/>
        <v>0</v>
      </c>
      <c r="N72" s="231">
        <f t="shared" si="24"/>
        <v>2</v>
      </c>
      <c r="O72" s="231">
        <f t="shared" si="25"/>
        <v>2</v>
      </c>
    </row>
    <row r="73" spans="1:15" ht="13.5" thickBot="1">
      <c r="A73" s="322"/>
      <c r="B73" s="300"/>
      <c r="C73" s="302"/>
      <c r="D73" s="298"/>
      <c r="E73" s="143">
        <v>0</v>
      </c>
      <c r="F73" s="144">
        <f t="shared" si="26"/>
        <v>0</v>
      </c>
      <c r="G73" s="164" t="str">
        <f t="shared" si="27"/>
        <v>Non-Compliant</v>
      </c>
      <c r="H73" s="147" t="s">
        <v>66</v>
      </c>
      <c r="I73" s="158"/>
      <c r="J73" s="158"/>
      <c r="K73" s="160"/>
      <c r="M73" s="224">
        <f t="shared" si="23"/>
        <v>0</v>
      </c>
      <c r="N73" s="231">
        <f t="shared" si="24"/>
        <v>2</v>
      </c>
      <c r="O73" s="231">
        <f t="shared" si="25"/>
        <v>2</v>
      </c>
    </row>
    <row r="74" spans="1:15" ht="12.75">
      <c r="A74" s="322"/>
      <c r="B74" s="300"/>
      <c r="C74" s="292" t="s">
        <v>157</v>
      </c>
      <c r="D74" s="296" t="s">
        <v>299</v>
      </c>
      <c r="E74" s="81">
        <v>0</v>
      </c>
      <c r="F74" s="141">
        <f t="shared" si="26"/>
        <v>0</v>
      </c>
      <c r="G74" s="162" t="str">
        <f t="shared" si="27"/>
        <v>Non-Compliant</v>
      </c>
      <c r="H74" s="149" t="s">
        <v>64</v>
      </c>
      <c r="I74" s="201"/>
      <c r="J74" s="201"/>
      <c r="K74" s="203"/>
      <c r="M74" s="224">
        <f t="shared" si="23"/>
        <v>0</v>
      </c>
      <c r="N74" s="231">
        <f t="shared" si="24"/>
        <v>2</v>
      </c>
      <c r="O74" s="231">
        <f t="shared" si="25"/>
        <v>2</v>
      </c>
    </row>
    <row r="75" spans="1:15" ht="12.75">
      <c r="A75" s="322"/>
      <c r="B75" s="300"/>
      <c r="C75" s="293"/>
      <c r="D75" s="297"/>
      <c r="E75" s="81">
        <v>0</v>
      </c>
      <c r="F75" s="140">
        <f t="shared" si="26"/>
        <v>0</v>
      </c>
      <c r="G75" s="163" t="str">
        <f t="shared" si="27"/>
        <v>Non-Compliant</v>
      </c>
      <c r="H75" s="146" t="s">
        <v>65</v>
      </c>
      <c r="I75" s="199"/>
      <c r="J75" s="199"/>
      <c r="K75" s="204"/>
      <c r="M75" s="224">
        <f t="shared" si="23"/>
        <v>0</v>
      </c>
      <c r="N75" s="231">
        <f t="shared" si="24"/>
        <v>2</v>
      </c>
      <c r="O75" s="231">
        <f t="shared" si="25"/>
        <v>2</v>
      </c>
    </row>
    <row r="76" spans="1:15" ht="13.5" thickBot="1">
      <c r="A76" s="322"/>
      <c r="B76" s="300"/>
      <c r="C76" s="302"/>
      <c r="D76" s="298"/>
      <c r="E76" s="143">
        <v>0</v>
      </c>
      <c r="F76" s="144">
        <f t="shared" si="26"/>
        <v>0</v>
      </c>
      <c r="G76" s="164" t="str">
        <f t="shared" si="27"/>
        <v>Non-Compliant</v>
      </c>
      <c r="H76" s="147" t="s">
        <v>66</v>
      </c>
      <c r="I76" s="158"/>
      <c r="J76" s="158"/>
      <c r="K76" s="160"/>
      <c r="M76" s="224">
        <f t="shared" si="23"/>
        <v>0</v>
      </c>
      <c r="N76" s="231">
        <f t="shared" si="24"/>
        <v>2</v>
      </c>
      <c r="O76" s="231">
        <f t="shared" si="25"/>
        <v>2</v>
      </c>
    </row>
    <row r="77" spans="1:15" ht="12.75">
      <c r="A77" s="322"/>
      <c r="B77" s="300"/>
      <c r="C77" s="292" t="s">
        <v>158</v>
      </c>
      <c r="D77" s="296" t="s">
        <v>300</v>
      </c>
      <c r="E77" s="81">
        <v>0</v>
      </c>
      <c r="F77" s="141">
        <f t="shared" si="26"/>
        <v>0</v>
      </c>
      <c r="G77" s="162" t="str">
        <f t="shared" si="27"/>
        <v>Non-Compliant</v>
      </c>
      <c r="H77" s="149" t="s">
        <v>64</v>
      </c>
      <c r="I77" s="201"/>
      <c r="J77" s="202"/>
      <c r="K77" s="203"/>
      <c r="M77" s="224">
        <f t="shared" si="23"/>
        <v>0</v>
      </c>
      <c r="N77" s="231">
        <f t="shared" si="24"/>
        <v>2</v>
      </c>
      <c r="O77" s="231">
        <f t="shared" si="25"/>
        <v>2</v>
      </c>
    </row>
    <row r="78" spans="1:15" ht="12.75">
      <c r="A78" s="322"/>
      <c r="B78" s="300"/>
      <c r="C78" s="293"/>
      <c r="D78" s="297"/>
      <c r="E78" s="81">
        <v>0</v>
      </c>
      <c r="F78" s="140">
        <f t="shared" si="26"/>
        <v>0</v>
      </c>
      <c r="G78" s="163" t="str">
        <f t="shared" si="27"/>
        <v>Non-Compliant</v>
      </c>
      <c r="H78" s="146" t="s">
        <v>65</v>
      </c>
      <c r="I78" s="199"/>
      <c r="J78" s="199"/>
      <c r="K78" s="204"/>
      <c r="M78" s="224">
        <f t="shared" si="23"/>
        <v>0</v>
      </c>
      <c r="N78" s="231">
        <f t="shared" si="24"/>
        <v>2</v>
      </c>
      <c r="O78" s="231">
        <f t="shared" si="25"/>
        <v>2</v>
      </c>
    </row>
    <row r="79" spans="1:15" ht="13.5" thickBot="1">
      <c r="A79" s="322"/>
      <c r="B79" s="300"/>
      <c r="C79" s="302"/>
      <c r="D79" s="298"/>
      <c r="E79" s="143">
        <v>0</v>
      </c>
      <c r="F79" s="144">
        <f t="shared" si="26"/>
        <v>0</v>
      </c>
      <c r="G79" s="164" t="str">
        <f t="shared" si="27"/>
        <v>Non-Compliant</v>
      </c>
      <c r="H79" s="147" t="s">
        <v>66</v>
      </c>
      <c r="I79" s="158"/>
      <c r="J79" s="158"/>
      <c r="K79" s="160"/>
      <c r="M79" s="224">
        <f t="shared" si="23"/>
        <v>0</v>
      </c>
      <c r="N79" s="231">
        <f t="shared" si="24"/>
        <v>2</v>
      </c>
      <c r="O79" s="231">
        <f t="shared" si="25"/>
        <v>2</v>
      </c>
    </row>
    <row r="80" spans="1:15" ht="12.75">
      <c r="A80" s="322"/>
      <c r="B80" s="300"/>
      <c r="C80" s="309" t="s">
        <v>245</v>
      </c>
      <c r="D80" s="303" t="s">
        <v>301</v>
      </c>
      <c r="E80" s="81">
        <v>0</v>
      </c>
      <c r="F80" s="150">
        <f t="shared" si="26"/>
        <v>0</v>
      </c>
      <c r="G80" s="162" t="str">
        <f t="shared" si="27"/>
        <v>Non-Compliant</v>
      </c>
      <c r="H80" s="149" t="s">
        <v>64</v>
      </c>
      <c r="I80" s="201"/>
      <c r="J80" s="201"/>
      <c r="K80" s="203"/>
      <c r="M80" s="224">
        <f t="shared" si="23"/>
        <v>0</v>
      </c>
      <c r="N80" s="231">
        <f t="shared" si="24"/>
        <v>2</v>
      </c>
      <c r="O80" s="231">
        <f t="shared" si="25"/>
        <v>2</v>
      </c>
    </row>
    <row r="81" spans="1:15" ht="12.75">
      <c r="A81" s="322"/>
      <c r="B81" s="300"/>
      <c r="C81" s="310"/>
      <c r="D81" s="304"/>
      <c r="E81" s="81">
        <v>0</v>
      </c>
      <c r="F81" s="142">
        <f t="shared" si="26"/>
        <v>0</v>
      </c>
      <c r="G81" s="163" t="str">
        <f t="shared" si="27"/>
        <v>Non-Compliant</v>
      </c>
      <c r="H81" s="146" t="s">
        <v>65</v>
      </c>
      <c r="I81" s="199"/>
      <c r="J81" s="199"/>
      <c r="K81" s="204"/>
      <c r="M81" s="224">
        <f t="shared" si="23"/>
        <v>0</v>
      </c>
      <c r="N81" s="231">
        <f t="shared" si="24"/>
        <v>2</v>
      </c>
      <c r="O81" s="231">
        <f t="shared" si="25"/>
        <v>2</v>
      </c>
    </row>
    <row r="82" spans="1:15" ht="13.5" thickBot="1">
      <c r="A82" s="322"/>
      <c r="B82" s="300"/>
      <c r="C82" s="311"/>
      <c r="D82" s="305"/>
      <c r="E82" s="143">
        <v>0</v>
      </c>
      <c r="F82" s="145">
        <f t="shared" si="26"/>
        <v>0</v>
      </c>
      <c r="G82" s="164" t="str">
        <f t="shared" si="27"/>
        <v>Non-Compliant</v>
      </c>
      <c r="H82" s="147" t="s">
        <v>66</v>
      </c>
      <c r="I82" s="158"/>
      <c r="J82" s="158"/>
      <c r="K82" s="160"/>
      <c r="M82" s="224">
        <f t="shared" si="23"/>
        <v>0</v>
      </c>
      <c r="N82" s="231">
        <f t="shared" si="24"/>
        <v>2</v>
      </c>
      <c r="O82" s="231">
        <f t="shared" si="25"/>
        <v>2</v>
      </c>
    </row>
    <row r="83" spans="1:15" ht="12.75">
      <c r="A83" s="322"/>
      <c r="B83" s="300"/>
      <c r="C83" s="309" t="s">
        <v>246</v>
      </c>
      <c r="D83" s="303" t="s">
        <v>480</v>
      </c>
      <c r="E83" s="81">
        <v>0</v>
      </c>
      <c r="F83" s="150">
        <f t="shared" si="26"/>
        <v>0</v>
      </c>
      <c r="G83" s="162" t="str">
        <f t="shared" si="27"/>
        <v>Non-Compliant</v>
      </c>
      <c r="H83" s="149" t="s">
        <v>64</v>
      </c>
      <c r="I83" s="201"/>
      <c r="J83" s="201"/>
      <c r="K83" s="203"/>
      <c r="M83" s="224">
        <f t="shared" si="23"/>
        <v>0</v>
      </c>
      <c r="N83" s="231">
        <f t="shared" si="24"/>
        <v>2</v>
      </c>
      <c r="O83" s="231">
        <f t="shared" si="25"/>
        <v>2</v>
      </c>
    </row>
    <row r="84" spans="1:15" ht="12.75">
      <c r="A84" s="322"/>
      <c r="B84" s="294"/>
      <c r="C84" s="310"/>
      <c r="D84" s="304"/>
      <c r="E84" s="81">
        <v>0</v>
      </c>
      <c r="F84" s="142">
        <f t="shared" si="26"/>
        <v>0</v>
      </c>
      <c r="G84" s="163" t="str">
        <f t="shared" si="27"/>
        <v>Non-Compliant</v>
      </c>
      <c r="H84" s="146" t="s">
        <v>65</v>
      </c>
      <c r="I84" s="199"/>
      <c r="J84" s="199"/>
      <c r="K84" s="204"/>
      <c r="M84" s="224">
        <f t="shared" si="23"/>
        <v>0</v>
      </c>
      <c r="N84" s="231">
        <f t="shared" si="24"/>
        <v>2</v>
      </c>
      <c r="O84" s="231">
        <f t="shared" si="25"/>
        <v>2</v>
      </c>
    </row>
    <row r="85" spans="1:15" ht="13.5" thickBot="1">
      <c r="A85" s="322"/>
      <c r="B85" s="295"/>
      <c r="C85" s="311"/>
      <c r="D85" s="305"/>
      <c r="E85" s="143">
        <v>0</v>
      </c>
      <c r="F85" s="145">
        <f t="shared" si="26"/>
        <v>0</v>
      </c>
      <c r="G85" s="164" t="str">
        <f t="shared" si="27"/>
        <v>Non-Compliant</v>
      </c>
      <c r="H85" s="147" t="s">
        <v>66</v>
      </c>
      <c r="I85" s="158"/>
      <c r="J85" s="158"/>
      <c r="K85" s="160"/>
      <c r="M85" s="224">
        <f>SUM(E85)</f>
        <v>0</v>
      </c>
      <c r="N85" s="231">
        <f aca="true" t="shared" si="28" ref="N85:N97">IF(O85=0,1,O85)</f>
        <v>2</v>
      </c>
      <c r="O85" s="231">
        <f>IF(E85&lt;&gt;"N/A",2,0)</f>
        <v>2</v>
      </c>
    </row>
    <row r="86" spans="1:15" ht="13.5" thickBot="1">
      <c r="A86" s="322"/>
      <c r="B86" s="313" t="s">
        <v>128</v>
      </c>
      <c r="C86" s="314"/>
      <c r="D86" s="314"/>
      <c r="E86" s="232">
        <f>SUM(E71:E85)</f>
        <v>0</v>
      </c>
      <c r="F86" s="233">
        <f t="shared" si="26"/>
        <v>0</v>
      </c>
      <c r="G86" s="165" t="str">
        <f>IF(F86=100%,"Compliant",IF(AND(0%&lt;F86,F86&lt;100%),"Partial",IF(AND(E71="N/A",E72="N/A",E73="N/A",E74="N/A",E75="N/A",E76="N/A",E77="N/A",E78="N/A",E79="N/A",E80="N/A",E81="N/A",E82="N/A",E83="N/A",E84="N/A",E85="N/A"),"Not Applicable","Non-Compliant")))</f>
        <v>Non-Compliant</v>
      </c>
      <c r="H86" s="352"/>
      <c r="I86" s="353"/>
      <c r="J86" s="353"/>
      <c r="K86" s="354"/>
      <c r="M86" s="224">
        <f aca="true" t="shared" si="29" ref="M86:M91">SUM(E86)</f>
        <v>0</v>
      </c>
      <c r="N86" s="224">
        <f t="shared" si="28"/>
        <v>30</v>
      </c>
      <c r="O86" s="224">
        <f>(IF(E71&lt;&gt;"N/A",2)+IF(E72&lt;&gt;"N/A",2)+IF(E73&lt;&gt;"N/A",2)+IF(E74&lt;&gt;"N/A",2)+IF(E75&lt;&gt;"N/A",2)+IF(E76&lt;&gt;"N/A",2)+IF(E77&lt;&gt;"N/A",2)+IF(E78&lt;&gt;"N/A",2)+IF(E79&lt;&gt;"N/A",2)+IF(E80&lt;&gt;"N/A",2)+IF(E81&lt;&gt;"N/A",2)+IF(E82&lt;&gt;"N/A",2)+IF(E83&lt;&gt;"N/A",2)+IF(E84&lt;&gt;"N/A",2)+IF(E85&lt;&gt;"N/A",2))</f>
        <v>30</v>
      </c>
    </row>
    <row r="87" spans="1:15" ht="12.75">
      <c r="A87" s="322"/>
      <c r="B87" s="299" t="s">
        <v>274</v>
      </c>
      <c r="C87" s="292" t="s">
        <v>273</v>
      </c>
      <c r="D87" s="296" t="s">
        <v>479</v>
      </c>
      <c r="E87" s="235">
        <v>0</v>
      </c>
      <c r="F87" s="152">
        <f>M87/N87</f>
        <v>0</v>
      </c>
      <c r="G87" s="236" t="str">
        <f aca="true" t="shared" si="30" ref="G87:G92">IF(F87=100%,"Compliant",IF(AND(0%&lt;F87,F87&lt;100%),"Partial",IF(AND(E87="N/A"),"Not Applicable","Non-Compliant")))</f>
        <v>Non-Compliant</v>
      </c>
      <c r="H87" s="149" t="s">
        <v>64</v>
      </c>
      <c r="I87" s="199"/>
      <c r="J87" s="199"/>
      <c r="K87" s="204"/>
      <c r="M87" s="224">
        <f t="shared" si="29"/>
        <v>0</v>
      </c>
      <c r="N87" s="231">
        <f t="shared" si="28"/>
        <v>2</v>
      </c>
      <c r="O87" s="231">
        <f aca="true" t="shared" si="31" ref="O87:O92">IF(E87&lt;&gt;"N/A",2,0)</f>
        <v>2</v>
      </c>
    </row>
    <row r="88" spans="1:15" ht="12.75">
      <c r="A88" s="322"/>
      <c r="B88" s="300"/>
      <c r="C88" s="293"/>
      <c r="D88" s="297"/>
      <c r="E88" s="81">
        <v>0</v>
      </c>
      <c r="F88" s="140">
        <f aca="true" t="shared" si="32" ref="F88:F93">M88/N88</f>
        <v>0</v>
      </c>
      <c r="G88" s="163" t="str">
        <f t="shared" si="30"/>
        <v>Non-Compliant</v>
      </c>
      <c r="H88" s="146" t="s">
        <v>65</v>
      </c>
      <c r="I88" s="199"/>
      <c r="J88" s="199"/>
      <c r="K88" s="204"/>
      <c r="M88" s="224">
        <f t="shared" si="29"/>
        <v>0</v>
      </c>
      <c r="N88" s="231">
        <f t="shared" si="28"/>
        <v>2</v>
      </c>
      <c r="O88" s="231">
        <f t="shared" si="31"/>
        <v>2</v>
      </c>
    </row>
    <row r="89" spans="1:15" ht="13.5" thickBot="1">
      <c r="A89" s="322"/>
      <c r="B89" s="300"/>
      <c r="C89" s="293"/>
      <c r="D89" s="298"/>
      <c r="E89" s="143">
        <v>0</v>
      </c>
      <c r="F89" s="144">
        <f t="shared" si="32"/>
        <v>0</v>
      </c>
      <c r="G89" s="164" t="str">
        <f t="shared" si="30"/>
        <v>Non-Compliant</v>
      </c>
      <c r="H89" s="147" t="s">
        <v>66</v>
      </c>
      <c r="I89" s="158"/>
      <c r="J89" s="158"/>
      <c r="K89" s="160"/>
      <c r="M89" s="224">
        <f t="shared" si="29"/>
        <v>0</v>
      </c>
      <c r="N89" s="231">
        <f t="shared" si="28"/>
        <v>2</v>
      </c>
      <c r="O89" s="231">
        <f t="shared" si="31"/>
        <v>2</v>
      </c>
    </row>
    <row r="90" spans="1:15" ht="12.75">
      <c r="A90" s="322"/>
      <c r="B90" s="300"/>
      <c r="C90" s="293"/>
      <c r="D90" s="296" t="s">
        <v>478</v>
      </c>
      <c r="E90" s="81">
        <v>0</v>
      </c>
      <c r="F90" s="141">
        <f t="shared" si="32"/>
        <v>0</v>
      </c>
      <c r="G90" s="162" t="str">
        <f t="shared" si="30"/>
        <v>Non-Compliant</v>
      </c>
      <c r="H90" s="149" t="s">
        <v>64</v>
      </c>
      <c r="I90" s="201"/>
      <c r="J90" s="201"/>
      <c r="K90" s="203"/>
      <c r="M90" s="224">
        <f t="shared" si="29"/>
        <v>0</v>
      </c>
      <c r="N90" s="231">
        <f t="shared" si="28"/>
        <v>2</v>
      </c>
      <c r="O90" s="231">
        <f t="shared" si="31"/>
        <v>2</v>
      </c>
    </row>
    <row r="91" spans="1:15" ht="12.75">
      <c r="A91" s="322"/>
      <c r="B91" s="294"/>
      <c r="C91" s="294"/>
      <c r="D91" s="297"/>
      <c r="E91" s="81">
        <v>0</v>
      </c>
      <c r="F91" s="140">
        <f t="shared" si="32"/>
        <v>0</v>
      </c>
      <c r="G91" s="163" t="str">
        <f t="shared" si="30"/>
        <v>Non-Compliant</v>
      </c>
      <c r="H91" s="146" t="s">
        <v>65</v>
      </c>
      <c r="I91" s="199"/>
      <c r="J91" s="199"/>
      <c r="K91" s="204"/>
      <c r="M91" s="224">
        <f t="shared" si="29"/>
        <v>0</v>
      </c>
      <c r="N91" s="231">
        <f t="shared" si="28"/>
        <v>2</v>
      </c>
      <c r="O91" s="231">
        <f t="shared" si="31"/>
        <v>2</v>
      </c>
    </row>
    <row r="92" spans="1:15" ht="13.5" thickBot="1">
      <c r="A92" s="322"/>
      <c r="B92" s="295"/>
      <c r="C92" s="295"/>
      <c r="D92" s="298"/>
      <c r="E92" s="143">
        <v>0</v>
      </c>
      <c r="F92" s="144">
        <f t="shared" si="32"/>
        <v>0</v>
      </c>
      <c r="G92" s="164" t="str">
        <f t="shared" si="30"/>
        <v>Non-Compliant</v>
      </c>
      <c r="H92" s="147" t="s">
        <v>66</v>
      </c>
      <c r="I92" s="158"/>
      <c r="J92" s="158"/>
      <c r="K92" s="160"/>
      <c r="M92" s="224">
        <f>SUM(E92)</f>
        <v>0</v>
      </c>
      <c r="N92" s="231">
        <f t="shared" si="28"/>
        <v>2</v>
      </c>
      <c r="O92" s="231">
        <f t="shared" si="31"/>
        <v>2</v>
      </c>
    </row>
    <row r="93" spans="1:15" ht="13.5" thickBot="1">
      <c r="A93" s="322"/>
      <c r="B93" s="313" t="s">
        <v>129</v>
      </c>
      <c r="C93" s="314"/>
      <c r="D93" s="314"/>
      <c r="E93" s="232">
        <f>SUM(E87:E92)</f>
        <v>0</v>
      </c>
      <c r="F93" s="233">
        <f t="shared" si="32"/>
        <v>0</v>
      </c>
      <c r="G93" s="165" t="str">
        <f>IF(F93=100%,"Compliant",IF(AND(0%&lt;F93,F93&lt;100%),"Partial",IF(AND(E87="N/A",E88="N/A",E89="N/A",E90="N/A",E91="N/A",E92="N/A"),"Not Applicable","Non-Compliant")))</f>
        <v>Non-Compliant</v>
      </c>
      <c r="H93" s="352"/>
      <c r="I93" s="353"/>
      <c r="J93" s="353"/>
      <c r="K93" s="354"/>
      <c r="M93" s="224">
        <f>SUM(E93)</f>
        <v>0</v>
      </c>
      <c r="N93" s="224">
        <f t="shared" si="28"/>
        <v>12</v>
      </c>
      <c r="O93" s="224">
        <f>(IF(E87&lt;&gt;"N/A",2)+IF(E88&lt;&gt;"N/A",2)+IF(E89&lt;&gt;"N/A",2)+IF(E90&lt;&gt;"N/A",2)+IF(E91&lt;&gt;"N/A",2)+IF(E92&lt;&gt;"N/A",2))</f>
        <v>12</v>
      </c>
    </row>
    <row r="94" spans="1:15" ht="24.75" customHeight="1">
      <c r="A94" s="322"/>
      <c r="B94" s="299" t="s">
        <v>265</v>
      </c>
      <c r="C94" s="292" t="s">
        <v>84</v>
      </c>
      <c r="D94" s="296" t="s">
        <v>302</v>
      </c>
      <c r="E94" s="235">
        <v>0</v>
      </c>
      <c r="F94" s="152">
        <f>M94/N94</f>
        <v>0</v>
      </c>
      <c r="G94" s="236" t="str">
        <f>IF(F94=100%,"Compliant",IF(AND(0%&lt;F94,F94&lt;100%),"Partial",IF(AND(E94="N/A"),"Not Applicable","Non-Compliant")))</f>
        <v>Non-Compliant</v>
      </c>
      <c r="H94" s="149" t="s">
        <v>64</v>
      </c>
      <c r="I94" s="199"/>
      <c r="J94" s="199"/>
      <c r="K94" s="204"/>
      <c r="M94" s="224">
        <f>SUM(E94)</f>
        <v>0</v>
      </c>
      <c r="N94" s="231">
        <f t="shared" si="28"/>
        <v>2</v>
      </c>
      <c r="O94" s="231">
        <f>IF(E94&lt;&gt;"N/A",2,0)</f>
        <v>2</v>
      </c>
    </row>
    <row r="95" spans="1:15" ht="24.75" customHeight="1">
      <c r="A95" s="322"/>
      <c r="B95" s="300"/>
      <c r="C95" s="293"/>
      <c r="D95" s="297"/>
      <c r="E95" s="81">
        <v>0</v>
      </c>
      <c r="F95" s="140">
        <f>M95/N95</f>
        <v>0</v>
      </c>
      <c r="G95" s="163" t="str">
        <f>IF(F95=100%,"Compliant",IF(AND(0%&lt;F95,F95&lt;100%),"Partial",IF(AND(E95="N/A"),"Not Applicable","Non-Compliant")))</f>
        <v>Non-Compliant</v>
      </c>
      <c r="H95" s="146" t="s">
        <v>65</v>
      </c>
      <c r="I95" s="199"/>
      <c r="J95" s="199"/>
      <c r="K95" s="204"/>
      <c r="M95" s="224">
        <f>SUM(E95)</f>
        <v>0</v>
      </c>
      <c r="N95" s="231">
        <f t="shared" si="28"/>
        <v>2</v>
      </c>
      <c r="O95" s="231">
        <f>IF(E95&lt;&gt;"N/A",2,0)</f>
        <v>2</v>
      </c>
    </row>
    <row r="96" spans="1:15" ht="24.75" customHeight="1" thickBot="1">
      <c r="A96" s="322"/>
      <c r="B96" s="301"/>
      <c r="C96" s="302"/>
      <c r="D96" s="298"/>
      <c r="E96" s="143">
        <v>0</v>
      </c>
      <c r="F96" s="144">
        <f>M96/N96</f>
        <v>0</v>
      </c>
      <c r="G96" s="164" t="str">
        <f>IF(F96=100%,"Compliant",IF(AND(0%&lt;F96,F96&lt;100%),"Partial",IF(AND(E96="N/A"),"Not Applicable","Non-Compliant")))</f>
        <v>Non-Compliant</v>
      </c>
      <c r="H96" s="147" t="s">
        <v>66</v>
      </c>
      <c r="I96" s="158"/>
      <c r="J96" s="158"/>
      <c r="K96" s="160"/>
      <c r="M96" s="224">
        <f aca="true" t="shared" si="33" ref="M96:M114">SUM(E96)</f>
        <v>0</v>
      </c>
      <c r="N96" s="231">
        <f t="shared" si="28"/>
        <v>2</v>
      </c>
      <c r="O96" s="231">
        <f>IF(E96&lt;&gt;"N/A",2,0)</f>
        <v>2</v>
      </c>
    </row>
    <row r="97" spans="1:15" ht="13.5" thickBot="1">
      <c r="A97" s="323"/>
      <c r="B97" s="290" t="s">
        <v>110</v>
      </c>
      <c r="C97" s="291"/>
      <c r="D97" s="291"/>
      <c r="E97" s="153">
        <f>SUM(E94:E96)</f>
        <v>0</v>
      </c>
      <c r="F97" s="154">
        <f>M97/N97</f>
        <v>0</v>
      </c>
      <c r="G97" s="165" t="str">
        <f>IF(F97=100%,"Compliant",IF(AND(0%&lt;F97,F97&lt;100%),"Partial",IF(AND(E94="N/A",E95="N/A",E96="N/A"),"Not Applicable","Non-Compliant")))</f>
        <v>Non-Compliant</v>
      </c>
      <c r="H97" s="330"/>
      <c r="I97" s="331"/>
      <c r="J97" s="353"/>
      <c r="K97" s="354"/>
      <c r="M97" s="224">
        <f t="shared" si="33"/>
        <v>0</v>
      </c>
      <c r="N97" s="224">
        <f t="shared" si="28"/>
        <v>6</v>
      </c>
      <c r="O97" s="224">
        <f>(IF(E94&lt;&gt;"N/A",2)+IF(E95&lt;&gt;"N/A",2)+IF(E96&lt;&gt;"N/A",2))</f>
        <v>6</v>
      </c>
    </row>
    <row r="98" spans="1:15" ht="12.75">
      <c r="A98" s="320" t="s">
        <v>343</v>
      </c>
      <c r="B98" s="299" t="s">
        <v>226</v>
      </c>
      <c r="C98" s="309" t="s">
        <v>94</v>
      </c>
      <c r="D98" s="303" t="s">
        <v>305</v>
      </c>
      <c r="E98" s="235">
        <v>0</v>
      </c>
      <c r="F98" s="151">
        <f>M98/N98</f>
        <v>0</v>
      </c>
      <c r="G98" s="236" t="str">
        <f>IF(F98=100%,"Compliant",IF(AND(0%&lt;F98,F98&lt;100%),"Partial",IF(AND(E98="N/A"),"Not Applicable","Non-Compliant")))</f>
        <v>Non-Compliant</v>
      </c>
      <c r="H98" s="149" t="s">
        <v>64</v>
      </c>
      <c r="I98" s="199"/>
      <c r="J98" s="199"/>
      <c r="K98" s="204"/>
      <c r="M98" s="224">
        <f t="shared" si="33"/>
        <v>0</v>
      </c>
      <c r="N98" s="231">
        <f aca="true" t="shared" si="34" ref="N98:N114">IF(O98=0,1,O98)</f>
        <v>2</v>
      </c>
      <c r="O98" s="231">
        <f aca="true" t="shared" si="35" ref="O98:O114">IF(E98&lt;&gt;"N/A",2,0)</f>
        <v>2</v>
      </c>
    </row>
    <row r="99" spans="1:15" ht="12.75">
      <c r="A99" s="321"/>
      <c r="B99" s="300"/>
      <c r="C99" s="310"/>
      <c r="D99" s="304"/>
      <c r="E99" s="81">
        <v>0</v>
      </c>
      <c r="F99" s="142">
        <f aca="true" t="shared" si="36" ref="F99:F115">M99/N99</f>
        <v>0</v>
      </c>
      <c r="G99" s="163" t="str">
        <f aca="true" t="shared" si="37" ref="G99:G115">IF(F99=100%,"Compliant",IF(AND(0%&lt;F99,F99&lt;100%),"Partial",IF(AND(E99="N/A"),"Not Applicable","Non-Compliant")))</f>
        <v>Non-Compliant</v>
      </c>
      <c r="H99" s="146" t="s">
        <v>65</v>
      </c>
      <c r="I99" s="199"/>
      <c r="J99" s="199"/>
      <c r="K99" s="204"/>
      <c r="M99" s="224">
        <f t="shared" si="33"/>
        <v>0</v>
      </c>
      <c r="N99" s="231">
        <f t="shared" si="34"/>
        <v>2</v>
      </c>
      <c r="O99" s="231">
        <f t="shared" si="35"/>
        <v>2</v>
      </c>
    </row>
    <row r="100" spans="1:15" ht="13.5" thickBot="1">
      <c r="A100" s="321"/>
      <c r="B100" s="300"/>
      <c r="C100" s="311"/>
      <c r="D100" s="305"/>
      <c r="E100" s="143">
        <v>0</v>
      </c>
      <c r="F100" s="145">
        <f t="shared" si="36"/>
        <v>0</v>
      </c>
      <c r="G100" s="164" t="str">
        <f t="shared" si="37"/>
        <v>Non-Compliant</v>
      </c>
      <c r="H100" s="147" t="s">
        <v>66</v>
      </c>
      <c r="I100" s="158"/>
      <c r="J100" s="158"/>
      <c r="K100" s="160"/>
      <c r="M100" s="224">
        <f t="shared" si="33"/>
        <v>0</v>
      </c>
      <c r="N100" s="231">
        <f t="shared" si="34"/>
        <v>2</v>
      </c>
      <c r="O100" s="231">
        <f t="shared" si="35"/>
        <v>2</v>
      </c>
    </row>
    <row r="101" spans="1:15" ht="12.75">
      <c r="A101" s="321"/>
      <c r="B101" s="300"/>
      <c r="C101" s="309" t="s">
        <v>95</v>
      </c>
      <c r="D101" s="303" t="s">
        <v>306</v>
      </c>
      <c r="E101" s="81">
        <v>0</v>
      </c>
      <c r="F101" s="150">
        <f t="shared" si="36"/>
        <v>0</v>
      </c>
      <c r="G101" s="162" t="str">
        <f t="shared" si="37"/>
        <v>Non-Compliant</v>
      </c>
      <c r="H101" s="149" t="s">
        <v>64</v>
      </c>
      <c r="I101" s="201"/>
      <c r="J101" s="202"/>
      <c r="K101" s="203"/>
      <c r="M101" s="224">
        <f t="shared" si="33"/>
        <v>0</v>
      </c>
      <c r="N101" s="231">
        <f t="shared" si="34"/>
        <v>2</v>
      </c>
      <c r="O101" s="231">
        <f t="shared" si="35"/>
        <v>2</v>
      </c>
    </row>
    <row r="102" spans="1:15" ht="12.75">
      <c r="A102" s="321"/>
      <c r="B102" s="300"/>
      <c r="C102" s="310"/>
      <c r="D102" s="304"/>
      <c r="E102" s="81">
        <v>0</v>
      </c>
      <c r="F102" s="142">
        <f t="shared" si="36"/>
        <v>0</v>
      </c>
      <c r="G102" s="163" t="str">
        <f t="shared" si="37"/>
        <v>Non-Compliant</v>
      </c>
      <c r="H102" s="146" t="s">
        <v>65</v>
      </c>
      <c r="I102" s="199"/>
      <c r="J102" s="199"/>
      <c r="K102" s="204"/>
      <c r="M102" s="224">
        <f t="shared" si="33"/>
        <v>0</v>
      </c>
      <c r="N102" s="231">
        <f t="shared" si="34"/>
        <v>2</v>
      </c>
      <c r="O102" s="231">
        <f t="shared" si="35"/>
        <v>2</v>
      </c>
    </row>
    <row r="103" spans="1:15" ht="13.5" thickBot="1">
      <c r="A103" s="321"/>
      <c r="B103" s="300"/>
      <c r="C103" s="310"/>
      <c r="D103" s="305"/>
      <c r="E103" s="143">
        <v>0</v>
      </c>
      <c r="F103" s="145">
        <f t="shared" si="36"/>
        <v>0</v>
      </c>
      <c r="G103" s="164" t="str">
        <f t="shared" si="37"/>
        <v>Non-Compliant</v>
      </c>
      <c r="H103" s="147" t="s">
        <v>66</v>
      </c>
      <c r="I103" s="158"/>
      <c r="J103" s="158"/>
      <c r="K103" s="160"/>
      <c r="M103" s="224">
        <f t="shared" si="33"/>
        <v>0</v>
      </c>
      <c r="N103" s="231">
        <f t="shared" si="34"/>
        <v>2</v>
      </c>
      <c r="O103" s="231">
        <f t="shared" si="35"/>
        <v>2</v>
      </c>
    </row>
    <row r="104" spans="1:15" ht="12.75">
      <c r="A104" s="321"/>
      <c r="B104" s="300"/>
      <c r="C104" s="310"/>
      <c r="D104" s="303" t="s">
        <v>307</v>
      </c>
      <c r="E104" s="81">
        <v>0</v>
      </c>
      <c r="F104" s="150">
        <f t="shared" si="36"/>
        <v>0</v>
      </c>
      <c r="G104" s="162" t="str">
        <f t="shared" si="37"/>
        <v>Non-Compliant</v>
      </c>
      <c r="H104" s="149" t="s">
        <v>64</v>
      </c>
      <c r="I104" s="201"/>
      <c r="J104" s="202"/>
      <c r="K104" s="203"/>
      <c r="M104" s="224">
        <f t="shared" si="33"/>
        <v>0</v>
      </c>
      <c r="N104" s="231">
        <f t="shared" si="34"/>
        <v>2</v>
      </c>
      <c r="O104" s="231">
        <f t="shared" si="35"/>
        <v>2</v>
      </c>
    </row>
    <row r="105" spans="1:15" ht="12.75">
      <c r="A105" s="321"/>
      <c r="B105" s="300"/>
      <c r="C105" s="294"/>
      <c r="D105" s="304"/>
      <c r="E105" s="81">
        <v>0</v>
      </c>
      <c r="F105" s="142">
        <f t="shared" si="36"/>
        <v>0</v>
      </c>
      <c r="G105" s="163" t="str">
        <f t="shared" si="37"/>
        <v>Non-Compliant</v>
      </c>
      <c r="H105" s="146" t="s">
        <v>65</v>
      </c>
      <c r="I105" s="199"/>
      <c r="J105" s="199"/>
      <c r="K105" s="204"/>
      <c r="M105" s="224">
        <f t="shared" si="33"/>
        <v>0</v>
      </c>
      <c r="N105" s="231">
        <f t="shared" si="34"/>
        <v>2</v>
      </c>
      <c r="O105" s="231">
        <f t="shared" si="35"/>
        <v>2</v>
      </c>
    </row>
    <row r="106" spans="1:15" ht="13.5" thickBot="1">
      <c r="A106" s="321"/>
      <c r="B106" s="300"/>
      <c r="C106" s="295"/>
      <c r="D106" s="305"/>
      <c r="E106" s="143">
        <v>0</v>
      </c>
      <c r="F106" s="145">
        <f t="shared" si="36"/>
        <v>0</v>
      </c>
      <c r="G106" s="164" t="str">
        <f t="shared" si="37"/>
        <v>Non-Compliant</v>
      </c>
      <c r="H106" s="147" t="s">
        <v>66</v>
      </c>
      <c r="I106" s="158"/>
      <c r="J106" s="158"/>
      <c r="K106" s="160"/>
      <c r="M106" s="224">
        <f t="shared" si="33"/>
        <v>0</v>
      </c>
      <c r="N106" s="231">
        <f t="shared" si="34"/>
        <v>2</v>
      </c>
      <c r="O106" s="231">
        <f t="shared" si="35"/>
        <v>2</v>
      </c>
    </row>
    <row r="107" spans="1:15" ht="12.75">
      <c r="A107" s="321"/>
      <c r="B107" s="300"/>
      <c r="C107" s="309" t="s">
        <v>202</v>
      </c>
      <c r="D107" s="303" t="s">
        <v>308</v>
      </c>
      <c r="E107" s="81">
        <v>0</v>
      </c>
      <c r="F107" s="150">
        <f t="shared" si="36"/>
        <v>0</v>
      </c>
      <c r="G107" s="162" t="str">
        <f t="shared" si="37"/>
        <v>Non-Compliant</v>
      </c>
      <c r="H107" s="149" t="s">
        <v>64</v>
      </c>
      <c r="I107" s="201"/>
      <c r="J107" s="201"/>
      <c r="K107" s="203"/>
      <c r="M107" s="224">
        <f t="shared" si="33"/>
        <v>0</v>
      </c>
      <c r="N107" s="231">
        <f t="shared" si="34"/>
        <v>2</v>
      </c>
      <c r="O107" s="231">
        <f t="shared" si="35"/>
        <v>2</v>
      </c>
    </row>
    <row r="108" spans="1:15" ht="12.75">
      <c r="A108" s="321"/>
      <c r="B108" s="300"/>
      <c r="C108" s="310"/>
      <c r="D108" s="304"/>
      <c r="E108" s="81">
        <v>0</v>
      </c>
      <c r="F108" s="142">
        <f t="shared" si="36"/>
        <v>0</v>
      </c>
      <c r="G108" s="163" t="str">
        <f t="shared" si="37"/>
        <v>Non-Compliant</v>
      </c>
      <c r="H108" s="146" t="s">
        <v>65</v>
      </c>
      <c r="I108" s="199"/>
      <c r="J108" s="199"/>
      <c r="K108" s="204"/>
      <c r="M108" s="224">
        <f t="shared" si="33"/>
        <v>0</v>
      </c>
      <c r="N108" s="231">
        <f t="shared" si="34"/>
        <v>2</v>
      </c>
      <c r="O108" s="231">
        <f t="shared" si="35"/>
        <v>2</v>
      </c>
    </row>
    <row r="109" spans="1:15" ht="13.5" thickBot="1">
      <c r="A109" s="321"/>
      <c r="B109" s="300"/>
      <c r="C109" s="311"/>
      <c r="D109" s="305"/>
      <c r="E109" s="143">
        <v>0</v>
      </c>
      <c r="F109" s="145">
        <f t="shared" si="36"/>
        <v>0</v>
      </c>
      <c r="G109" s="164" t="str">
        <f t="shared" si="37"/>
        <v>Non-Compliant</v>
      </c>
      <c r="H109" s="147" t="s">
        <v>66</v>
      </c>
      <c r="I109" s="158"/>
      <c r="J109" s="158"/>
      <c r="K109" s="160"/>
      <c r="M109" s="224">
        <f t="shared" si="33"/>
        <v>0</v>
      </c>
      <c r="N109" s="231">
        <f t="shared" si="34"/>
        <v>2</v>
      </c>
      <c r="O109" s="231">
        <f t="shared" si="35"/>
        <v>2</v>
      </c>
    </row>
    <row r="110" spans="1:15" ht="12.75">
      <c r="A110" s="321"/>
      <c r="B110" s="300"/>
      <c r="C110" s="309" t="s">
        <v>205</v>
      </c>
      <c r="D110" s="303" t="s">
        <v>309</v>
      </c>
      <c r="E110" s="81">
        <v>0</v>
      </c>
      <c r="F110" s="150">
        <f t="shared" si="36"/>
        <v>0</v>
      </c>
      <c r="G110" s="162" t="str">
        <f t="shared" si="37"/>
        <v>Non-Compliant</v>
      </c>
      <c r="H110" s="149" t="s">
        <v>64</v>
      </c>
      <c r="I110" s="201"/>
      <c r="J110" s="201"/>
      <c r="K110" s="203"/>
      <c r="M110" s="224">
        <f t="shared" si="33"/>
        <v>0</v>
      </c>
      <c r="N110" s="231">
        <f t="shared" si="34"/>
        <v>2</v>
      </c>
      <c r="O110" s="231">
        <f t="shared" si="35"/>
        <v>2</v>
      </c>
    </row>
    <row r="111" spans="1:15" ht="12.75">
      <c r="A111" s="321"/>
      <c r="B111" s="300"/>
      <c r="C111" s="310"/>
      <c r="D111" s="304"/>
      <c r="E111" s="81">
        <v>0</v>
      </c>
      <c r="F111" s="142">
        <f t="shared" si="36"/>
        <v>0</v>
      </c>
      <c r="G111" s="163" t="str">
        <f t="shared" si="37"/>
        <v>Non-Compliant</v>
      </c>
      <c r="H111" s="146" t="s">
        <v>65</v>
      </c>
      <c r="I111" s="199"/>
      <c r="J111" s="199"/>
      <c r="K111" s="204"/>
      <c r="M111" s="224">
        <f t="shared" si="33"/>
        <v>0</v>
      </c>
      <c r="N111" s="231">
        <f t="shared" si="34"/>
        <v>2</v>
      </c>
      <c r="O111" s="231">
        <f t="shared" si="35"/>
        <v>2</v>
      </c>
    </row>
    <row r="112" spans="1:15" ht="13.5" thickBot="1">
      <c r="A112" s="321"/>
      <c r="B112" s="300"/>
      <c r="C112" s="310"/>
      <c r="D112" s="305"/>
      <c r="E112" s="143">
        <v>0</v>
      </c>
      <c r="F112" s="145">
        <f t="shared" si="36"/>
        <v>0</v>
      </c>
      <c r="G112" s="164" t="str">
        <f t="shared" si="37"/>
        <v>Non-Compliant</v>
      </c>
      <c r="H112" s="147" t="s">
        <v>66</v>
      </c>
      <c r="I112" s="158"/>
      <c r="J112" s="158"/>
      <c r="K112" s="160"/>
      <c r="M112" s="224">
        <f t="shared" si="33"/>
        <v>0</v>
      </c>
      <c r="N112" s="231">
        <f t="shared" si="34"/>
        <v>2</v>
      </c>
      <c r="O112" s="231">
        <f t="shared" si="35"/>
        <v>2</v>
      </c>
    </row>
    <row r="113" spans="1:15" ht="12.75">
      <c r="A113" s="321"/>
      <c r="B113" s="319"/>
      <c r="C113" s="310"/>
      <c r="D113" s="306" t="s">
        <v>310</v>
      </c>
      <c r="E113" s="81">
        <v>0</v>
      </c>
      <c r="F113" s="150">
        <f t="shared" si="36"/>
        <v>0</v>
      </c>
      <c r="G113" s="162" t="str">
        <f t="shared" si="37"/>
        <v>Non-Compliant</v>
      </c>
      <c r="H113" s="148" t="s">
        <v>64</v>
      </c>
      <c r="I113" s="197"/>
      <c r="J113" s="197"/>
      <c r="K113" s="208"/>
      <c r="M113" s="224">
        <f t="shared" si="33"/>
        <v>0</v>
      </c>
      <c r="N113" s="231">
        <f t="shared" si="34"/>
        <v>2</v>
      </c>
      <c r="O113" s="231">
        <f t="shared" si="35"/>
        <v>2</v>
      </c>
    </row>
    <row r="114" spans="1:15" ht="12.75">
      <c r="A114" s="321"/>
      <c r="B114" s="294"/>
      <c r="C114" s="294"/>
      <c r="D114" s="304"/>
      <c r="E114" s="81">
        <v>0</v>
      </c>
      <c r="F114" s="142">
        <f t="shared" si="36"/>
        <v>0</v>
      </c>
      <c r="G114" s="163" t="str">
        <f t="shared" si="37"/>
        <v>Non-Compliant</v>
      </c>
      <c r="H114" s="146" t="s">
        <v>65</v>
      </c>
      <c r="I114" s="199"/>
      <c r="J114" s="199"/>
      <c r="K114" s="204"/>
      <c r="M114" s="224">
        <f t="shared" si="33"/>
        <v>0</v>
      </c>
      <c r="N114" s="231">
        <f t="shared" si="34"/>
        <v>2</v>
      </c>
      <c r="O114" s="231">
        <f t="shared" si="35"/>
        <v>2</v>
      </c>
    </row>
    <row r="115" spans="1:15" ht="13.5" thickBot="1">
      <c r="A115" s="321"/>
      <c r="B115" s="295"/>
      <c r="C115" s="295"/>
      <c r="D115" s="305"/>
      <c r="E115" s="143">
        <v>0</v>
      </c>
      <c r="F115" s="145">
        <f t="shared" si="36"/>
        <v>0</v>
      </c>
      <c r="G115" s="164" t="str">
        <f t="shared" si="37"/>
        <v>Non-Compliant</v>
      </c>
      <c r="H115" s="147" t="s">
        <v>66</v>
      </c>
      <c r="I115" s="158"/>
      <c r="J115" s="158"/>
      <c r="K115" s="160"/>
      <c r="M115" s="224">
        <f aca="true" t="shared" si="38" ref="M115:M121">SUM(E115)</f>
        <v>0</v>
      </c>
      <c r="N115" s="231">
        <f aca="true" t="shared" si="39" ref="N115:N127">IF(O115=0,1,O115)</f>
        <v>2</v>
      </c>
      <c r="O115" s="231">
        <f>IF(E115&lt;&gt;"N/A",2,0)</f>
        <v>2</v>
      </c>
    </row>
    <row r="116" spans="1:15" ht="13.5" thickBot="1">
      <c r="A116" s="321"/>
      <c r="B116" s="313" t="s">
        <v>130</v>
      </c>
      <c r="C116" s="314"/>
      <c r="D116" s="314"/>
      <c r="E116" s="232">
        <f>SUM(E98:E115)</f>
        <v>0</v>
      </c>
      <c r="F116" s="233">
        <f aca="true" t="shared" si="40" ref="F116:F128">M116/N116</f>
        <v>0</v>
      </c>
      <c r="G116" s="165" t="str">
        <f>IF(F116=100%,"Compliant",IF(AND(0%&lt;F116,F116&lt;100%),"Partial",IF(AND(E98="N/A",E99="N/A",E100="N/A",E101="N/A",E102="N/A",E103="N/A",E104="N/A",E105="N/A",E106="N/A",E107="N/A",E108="N/A",E109="N/A",E110="N/A",E111="N/A",E112="N/A",E113="N/A",E114="N/A",E115="N/A"),"Not Applicable","Non-Compliant")))</f>
        <v>Non-Compliant</v>
      </c>
      <c r="H116" s="352"/>
      <c r="I116" s="353"/>
      <c r="J116" s="353"/>
      <c r="K116" s="354"/>
      <c r="M116" s="224">
        <f t="shared" si="38"/>
        <v>0</v>
      </c>
      <c r="N116" s="224">
        <f t="shared" si="39"/>
        <v>36</v>
      </c>
      <c r="O116" s="224">
        <f>(IF(E98&lt;&gt;"N/A",2)+IF(E99&lt;&gt;"N/A",2)+IF(E100&lt;&gt;"N/A",2)+IF(E101&lt;&gt;"N/A",2)+IF(E102&lt;&gt;"N/A",2)+IF(E103&lt;&gt;"N/A",2)+IF(E104&lt;&gt;"N/A",2)+IF(E105&lt;&gt;"N/A",2)+IF(E106&lt;&gt;"N/A",2)+IF(E107&lt;&gt;"N/A",2)+IF(E108&lt;&gt;"N/A",2)+IF(E109&lt;&gt;"N/A",2)+IF(E110&lt;&gt;"N/A",2)+IF(E111&lt;&gt;"N/A",2)+IF(E112&lt;&gt;"N/A",2)+IF(E113&lt;&gt;"N/A",2)+IF(E114&lt;&gt;"N/A",2)+IF(E115&lt;&gt;"N/A",2))</f>
        <v>36</v>
      </c>
    </row>
    <row r="117" spans="1:15" ht="12.75">
      <c r="A117" s="322"/>
      <c r="B117" s="299" t="s">
        <v>266</v>
      </c>
      <c r="C117" s="292" t="s">
        <v>273</v>
      </c>
      <c r="D117" s="296" t="s">
        <v>311</v>
      </c>
      <c r="E117" s="235">
        <v>0</v>
      </c>
      <c r="F117" s="152">
        <f t="shared" si="40"/>
        <v>0</v>
      </c>
      <c r="G117" s="236" t="str">
        <f aca="true" t="shared" si="41" ref="G117:G122">IF(F117=100%,"Compliant",IF(AND(0%&lt;F117,F117&lt;100%),"Partial",IF(AND(E117="N/A"),"Not Applicable","Non-Compliant")))</f>
        <v>Non-Compliant</v>
      </c>
      <c r="H117" s="149" t="s">
        <v>64</v>
      </c>
      <c r="I117" s="199"/>
      <c r="J117" s="199"/>
      <c r="K117" s="204"/>
      <c r="M117" s="224">
        <f t="shared" si="38"/>
        <v>0</v>
      </c>
      <c r="N117" s="231">
        <f t="shared" si="39"/>
        <v>2</v>
      </c>
      <c r="O117" s="231">
        <f aca="true" t="shared" si="42" ref="O117:O122">IF(E117&lt;&gt;"N/A",2,0)</f>
        <v>2</v>
      </c>
    </row>
    <row r="118" spans="1:15" ht="12.75">
      <c r="A118" s="322"/>
      <c r="B118" s="300"/>
      <c r="C118" s="293"/>
      <c r="D118" s="297"/>
      <c r="E118" s="81">
        <v>0</v>
      </c>
      <c r="F118" s="140">
        <f t="shared" si="40"/>
        <v>0</v>
      </c>
      <c r="G118" s="163" t="str">
        <f t="shared" si="41"/>
        <v>Non-Compliant</v>
      </c>
      <c r="H118" s="146" t="s">
        <v>65</v>
      </c>
      <c r="I118" s="199"/>
      <c r="J118" s="199"/>
      <c r="K118" s="204"/>
      <c r="M118" s="224">
        <f t="shared" si="38"/>
        <v>0</v>
      </c>
      <c r="N118" s="231">
        <f t="shared" si="39"/>
        <v>2</v>
      </c>
      <c r="O118" s="231">
        <f t="shared" si="42"/>
        <v>2</v>
      </c>
    </row>
    <row r="119" spans="1:15" ht="13.5" thickBot="1">
      <c r="A119" s="322"/>
      <c r="B119" s="300"/>
      <c r="C119" s="293"/>
      <c r="D119" s="298"/>
      <c r="E119" s="143">
        <v>0</v>
      </c>
      <c r="F119" s="144">
        <f t="shared" si="40"/>
        <v>0</v>
      </c>
      <c r="G119" s="164" t="str">
        <f t="shared" si="41"/>
        <v>Non-Compliant</v>
      </c>
      <c r="H119" s="147" t="s">
        <v>66</v>
      </c>
      <c r="I119" s="158"/>
      <c r="J119" s="158"/>
      <c r="K119" s="160"/>
      <c r="M119" s="224">
        <f t="shared" si="38"/>
        <v>0</v>
      </c>
      <c r="N119" s="231">
        <f t="shared" si="39"/>
        <v>2</v>
      </c>
      <c r="O119" s="231">
        <f t="shared" si="42"/>
        <v>2</v>
      </c>
    </row>
    <row r="120" spans="1:15" ht="12.75">
      <c r="A120" s="322"/>
      <c r="B120" s="300"/>
      <c r="C120" s="293"/>
      <c r="D120" s="312" t="s">
        <v>312</v>
      </c>
      <c r="E120" s="81">
        <v>0</v>
      </c>
      <c r="F120" s="141">
        <f t="shared" si="40"/>
        <v>0</v>
      </c>
      <c r="G120" s="162" t="str">
        <f t="shared" si="41"/>
        <v>Non-Compliant</v>
      </c>
      <c r="H120" s="148" t="s">
        <v>64</v>
      </c>
      <c r="I120" s="197"/>
      <c r="J120" s="197"/>
      <c r="K120" s="208"/>
      <c r="M120" s="224">
        <f t="shared" si="38"/>
        <v>0</v>
      </c>
      <c r="N120" s="231">
        <f t="shared" si="39"/>
        <v>2</v>
      </c>
      <c r="O120" s="231">
        <f t="shared" si="42"/>
        <v>2</v>
      </c>
    </row>
    <row r="121" spans="1:15" ht="12.75">
      <c r="A121" s="322"/>
      <c r="B121" s="294"/>
      <c r="C121" s="294"/>
      <c r="D121" s="297"/>
      <c r="E121" s="81">
        <v>0</v>
      </c>
      <c r="F121" s="140">
        <f t="shared" si="40"/>
        <v>0</v>
      </c>
      <c r="G121" s="163" t="str">
        <f t="shared" si="41"/>
        <v>Non-Compliant</v>
      </c>
      <c r="H121" s="146" t="s">
        <v>65</v>
      </c>
      <c r="I121" s="199"/>
      <c r="J121" s="199"/>
      <c r="K121" s="204"/>
      <c r="M121" s="224">
        <f t="shared" si="38"/>
        <v>0</v>
      </c>
      <c r="N121" s="231">
        <f t="shared" si="39"/>
        <v>2</v>
      </c>
      <c r="O121" s="231">
        <f t="shared" si="42"/>
        <v>2</v>
      </c>
    </row>
    <row r="122" spans="1:15" ht="13.5" thickBot="1">
      <c r="A122" s="322"/>
      <c r="B122" s="295"/>
      <c r="C122" s="295"/>
      <c r="D122" s="298"/>
      <c r="E122" s="143">
        <v>0</v>
      </c>
      <c r="F122" s="144">
        <f t="shared" si="40"/>
        <v>0</v>
      </c>
      <c r="G122" s="162" t="str">
        <f t="shared" si="41"/>
        <v>Non-Compliant</v>
      </c>
      <c r="H122" s="147" t="s">
        <v>66</v>
      </c>
      <c r="I122" s="158"/>
      <c r="J122" s="158"/>
      <c r="K122" s="160"/>
      <c r="M122" s="224">
        <f>SUM(E122)</f>
        <v>0</v>
      </c>
      <c r="N122" s="231">
        <f t="shared" si="39"/>
        <v>2</v>
      </c>
      <c r="O122" s="231">
        <f t="shared" si="42"/>
        <v>2</v>
      </c>
    </row>
    <row r="123" spans="1:15" ht="13.5" thickBot="1">
      <c r="A123" s="322"/>
      <c r="B123" s="313" t="s">
        <v>505</v>
      </c>
      <c r="C123" s="314"/>
      <c r="D123" s="314"/>
      <c r="E123" s="232">
        <f>SUM(E117:E122)</f>
        <v>0</v>
      </c>
      <c r="F123" s="233">
        <f t="shared" si="40"/>
        <v>0</v>
      </c>
      <c r="G123" s="234" t="str">
        <f>IF(F123=100%,"Compliant",IF(AND(0%&lt;F123,F123&lt;100%),"Partial",IF(AND(E117="N/A",E118="N/A",E119="N/A",E120="N/A",E121="N/A",E122="N/A"),"Not Applicable","Non-Compliant")))</f>
        <v>Non-Compliant</v>
      </c>
      <c r="H123" s="352"/>
      <c r="I123" s="353"/>
      <c r="J123" s="353"/>
      <c r="K123" s="354"/>
      <c r="M123" s="224">
        <f>SUM(E123)</f>
        <v>0</v>
      </c>
      <c r="N123" s="224">
        <f t="shared" si="39"/>
        <v>12</v>
      </c>
      <c r="O123" s="224">
        <f>(IF(E117&lt;&gt;"N/A",2)+IF(E118&lt;&gt;"N/A",2)+IF(E119&lt;&gt;"N/A",2)+IF(E120&lt;&gt;"N/A",2)+IF(E121&lt;&gt;"N/A",2)+IF(E122&lt;&gt;"N/A",2))</f>
        <v>12</v>
      </c>
    </row>
    <row r="124" spans="1:15" ht="12.75">
      <c r="A124" s="322"/>
      <c r="B124" s="299" t="s">
        <v>267</v>
      </c>
      <c r="C124" s="292" t="s">
        <v>273</v>
      </c>
      <c r="D124" s="296" t="s">
        <v>90</v>
      </c>
      <c r="E124" s="235">
        <v>0</v>
      </c>
      <c r="F124" s="152">
        <f t="shared" si="40"/>
        <v>0</v>
      </c>
      <c r="G124" s="236" t="str">
        <f>IF(F124=100%,"Compliant",IF(AND(0%&lt;F124,F124&lt;100%),"Partial",IF(AND(E124="N/A"),"Not Applicable","Non-Compliant")))</f>
        <v>Non-Compliant</v>
      </c>
      <c r="H124" s="149" t="s">
        <v>64</v>
      </c>
      <c r="I124" s="199"/>
      <c r="J124" s="207"/>
      <c r="K124" s="204"/>
      <c r="M124" s="224">
        <f>SUM(E124)</f>
        <v>0</v>
      </c>
      <c r="N124" s="231">
        <f t="shared" si="39"/>
        <v>2</v>
      </c>
      <c r="O124" s="231">
        <f>IF(E124&lt;&gt;"N/A",2,0)</f>
        <v>2</v>
      </c>
    </row>
    <row r="125" spans="1:15" ht="12.75">
      <c r="A125" s="322"/>
      <c r="B125" s="300"/>
      <c r="C125" s="293"/>
      <c r="D125" s="297"/>
      <c r="E125" s="81">
        <v>0</v>
      </c>
      <c r="F125" s="140">
        <f t="shared" si="40"/>
        <v>0</v>
      </c>
      <c r="G125" s="163" t="str">
        <f>IF(F125=100%,"Compliant",IF(AND(0%&lt;F125,F125&lt;100%),"Partial",IF(AND(E125="N/A"),"Not Applicable","Non-Compliant")))</f>
        <v>Non-Compliant</v>
      </c>
      <c r="H125" s="146" t="s">
        <v>65</v>
      </c>
      <c r="I125" s="199"/>
      <c r="J125" s="199"/>
      <c r="K125" s="204"/>
      <c r="M125" s="224">
        <f>SUM(E125)</f>
        <v>0</v>
      </c>
      <c r="N125" s="231">
        <f t="shared" si="39"/>
        <v>2</v>
      </c>
      <c r="O125" s="231">
        <f>IF(E125&lt;&gt;"N/A",2,0)</f>
        <v>2</v>
      </c>
    </row>
    <row r="126" spans="1:15" ht="13.5" thickBot="1">
      <c r="A126" s="322"/>
      <c r="B126" s="301"/>
      <c r="C126" s="302"/>
      <c r="D126" s="298"/>
      <c r="E126" s="143">
        <v>0</v>
      </c>
      <c r="F126" s="144">
        <f t="shared" si="40"/>
        <v>0</v>
      </c>
      <c r="G126" s="162" t="str">
        <f>IF(F126=100%,"Compliant",IF(AND(0%&lt;F126,F126&lt;100%),"Partial",IF(AND(E126="N/A"),"Not Applicable","Non-Compliant")))</f>
        <v>Non-Compliant</v>
      </c>
      <c r="H126" s="147" t="s">
        <v>66</v>
      </c>
      <c r="I126" s="158"/>
      <c r="J126" s="158"/>
      <c r="K126" s="160"/>
      <c r="M126" s="224">
        <f aca="true" t="shared" si="43" ref="M126:M141">SUM(E126)</f>
        <v>0</v>
      </c>
      <c r="N126" s="231">
        <f t="shared" si="39"/>
        <v>2</v>
      </c>
      <c r="O126" s="231">
        <f>IF(E126&lt;&gt;"N/A",2,0)</f>
        <v>2</v>
      </c>
    </row>
    <row r="127" spans="1:15" ht="13.5" thickBot="1">
      <c r="A127" s="322"/>
      <c r="B127" s="313" t="s">
        <v>132</v>
      </c>
      <c r="C127" s="314"/>
      <c r="D127" s="314"/>
      <c r="E127" s="232">
        <f>SUM(E124:E126)</f>
        <v>0</v>
      </c>
      <c r="F127" s="233">
        <f t="shared" si="40"/>
        <v>0</v>
      </c>
      <c r="G127" s="234" t="str">
        <f>IF(F127=100%,"Compliant",IF(AND(0%&lt;F127,F127&lt;100%),"Partial",IF(AND(E124="N/A",E125="N/A",E126="N/A"),"Not Applicable","Non-Compliant")))</f>
        <v>Non-Compliant</v>
      </c>
      <c r="H127" s="352"/>
      <c r="I127" s="353"/>
      <c r="J127" s="353"/>
      <c r="K127" s="354"/>
      <c r="M127" s="224">
        <f t="shared" si="43"/>
        <v>0</v>
      </c>
      <c r="N127" s="224">
        <f t="shared" si="39"/>
        <v>6</v>
      </c>
      <c r="O127" s="224">
        <f>(IF(E124&lt;&gt;"N/A",2)+IF(E125&lt;&gt;"N/A",2)+IF(E126&lt;&gt;"N/A",2))</f>
        <v>6</v>
      </c>
    </row>
    <row r="128" spans="1:15" ht="27" customHeight="1">
      <c r="A128" s="322"/>
      <c r="B128" s="347" t="s">
        <v>44</v>
      </c>
      <c r="C128" s="307" t="s">
        <v>433</v>
      </c>
      <c r="D128" s="312" t="s">
        <v>313</v>
      </c>
      <c r="E128" s="81">
        <v>0</v>
      </c>
      <c r="F128" s="141">
        <f t="shared" si="40"/>
        <v>0</v>
      </c>
      <c r="G128" s="162" t="str">
        <f>IF(F128=100%,"Compliant",IF(AND(0%&lt;F128,F128&lt;100%),"Partial",IF(AND(E128="N/A"),"Not Applicable","Non-Compliant")))</f>
        <v>Non-Compliant</v>
      </c>
      <c r="H128" s="148" t="s">
        <v>64</v>
      </c>
      <c r="I128" s="199"/>
      <c r="J128" s="207"/>
      <c r="K128" s="204"/>
      <c r="M128" s="224">
        <f t="shared" si="43"/>
        <v>0</v>
      </c>
      <c r="N128" s="231">
        <f aca="true" t="shared" si="44" ref="N128:N141">IF(O128=0,1,O128)</f>
        <v>2</v>
      </c>
      <c r="O128" s="231">
        <f aca="true" t="shared" si="45" ref="O128:O141">IF(E128&lt;&gt;"N/A",2,0)</f>
        <v>2</v>
      </c>
    </row>
    <row r="129" spans="1:15" ht="12.75">
      <c r="A129" s="322"/>
      <c r="B129" s="300"/>
      <c r="C129" s="293"/>
      <c r="D129" s="297"/>
      <c r="E129" s="81">
        <v>0</v>
      </c>
      <c r="F129" s="140">
        <f aca="true" t="shared" si="46" ref="F129:F137">M129/N129</f>
        <v>0</v>
      </c>
      <c r="G129" s="163" t="str">
        <f aca="true" t="shared" si="47" ref="G129:G142">IF(F129=100%,"Compliant",IF(AND(0%&lt;F129,F129&lt;100%),"Partial",IF(AND(E129="N/A"),"Not Applicable","Non-Compliant")))</f>
        <v>Non-Compliant</v>
      </c>
      <c r="H129" s="146" t="s">
        <v>65</v>
      </c>
      <c r="I129" s="199"/>
      <c r="J129" s="207"/>
      <c r="K129" s="204"/>
      <c r="M129" s="224">
        <f t="shared" si="43"/>
        <v>0</v>
      </c>
      <c r="N129" s="231">
        <f t="shared" si="44"/>
        <v>2</v>
      </c>
      <c r="O129" s="231">
        <f t="shared" si="45"/>
        <v>2</v>
      </c>
    </row>
    <row r="130" spans="1:15" ht="13.5" thickBot="1">
      <c r="A130" s="322"/>
      <c r="B130" s="300"/>
      <c r="C130" s="293"/>
      <c r="D130" s="298"/>
      <c r="E130" s="143">
        <v>0</v>
      </c>
      <c r="F130" s="144">
        <f t="shared" si="46"/>
        <v>0</v>
      </c>
      <c r="G130" s="164" t="str">
        <f t="shared" si="47"/>
        <v>Non-Compliant</v>
      </c>
      <c r="H130" s="147" t="s">
        <v>66</v>
      </c>
      <c r="I130" s="158"/>
      <c r="J130" s="158"/>
      <c r="K130" s="160"/>
      <c r="M130" s="224">
        <f t="shared" si="43"/>
        <v>0</v>
      </c>
      <c r="N130" s="231">
        <f t="shared" si="44"/>
        <v>2</v>
      </c>
      <c r="O130" s="231">
        <f t="shared" si="45"/>
        <v>2</v>
      </c>
    </row>
    <row r="131" spans="1:15" ht="12.75">
      <c r="A131" s="322"/>
      <c r="B131" s="300"/>
      <c r="C131" s="308"/>
      <c r="D131" s="312" t="s">
        <v>475</v>
      </c>
      <c r="E131" s="81">
        <v>0</v>
      </c>
      <c r="F131" s="141">
        <f t="shared" si="46"/>
        <v>0</v>
      </c>
      <c r="G131" s="162" t="str">
        <f t="shared" si="47"/>
        <v>Non-Compliant</v>
      </c>
      <c r="H131" s="148" t="s">
        <v>64</v>
      </c>
      <c r="I131" s="197"/>
      <c r="J131" s="212"/>
      <c r="K131" s="208"/>
      <c r="M131" s="224">
        <f t="shared" si="43"/>
        <v>0</v>
      </c>
      <c r="N131" s="231">
        <f t="shared" si="44"/>
        <v>2</v>
      </c>
      <c r="O131" s="231">
        <f t="shared" si="45"/>
        <v>2</v>
      </c>
    </row>
    <row r="132" spans="1:15" ht="12.75">
      <c r="A132" s="322"/>
      <c r="B132" s="300"/>
      <c r="C132" s="294"/>
      <c r="D132" s="297"/>
      <c r="E132" s="81">
        <v>0</v>
      </c>
      <c r="F132" s="140">
        <f t="shared" si="46"/>
        <v>0</v>
      </c>
      <c r="G132" s="163" t="str">
        <f t="shared" si="47"/>
        <v>Non-Compliant</v>
      </c>
      <c r="H132" s="146" t="s">
        <v>65</v>
      </c>
      <c r="I132" s="199"/>
      <c r="J132" s="207"/>
      <c r="K132" s="204"/>
      <c r="M132" s="224">
        <f t="shared" si="43"/>
        <v>0</v>
      </c>
      <c r="N132" s="231">
        <f t="shared" si="44"/>
        <v>2</v>
      </c>
      <c r="O132" s="231">
        <f t="shared" si="45"/>
        <v>2</v>
      </c>
    </row>
    <row r="133" spans="1:15" ht="13.5" thickBot="1">
      <c r="A133" s="322"/>
      <c r="B133" s="300"/>
      <c r="C133" s="295"/>
      <c r="D133" s="298"/>
      <c r="E133" s="143">
        <v>0</v>
      </c>
      <c r="F133" s="144">
        <f t="shared" si="46"/>
        <v>0</v>
      </c>
      <c r="G133" s="164" t="str">
        <f t="shared" si="47"/>
        <v>Non-Compliant</v>
      </c>
      <c r="H133" s="147" t="s">
        <v>66</v>
      </c>
      <c r="I133" s="158"/>
      <c r="J133" s="158"/>
      <c r="K133" s="160"/>
      <c r="M133" s="224">
        <f t="shared" si="43"/>
        <v>0</v>
      </c>
      <c r="N133" s="231">
        <f t="shared" si="44"/>
        <v>2</v>
      </c>
      <c r="O133" s="231">
        <f t="shared" si="45"/>
        <v>2</v>
      </c>
    </row>
    <row r="134" spans="1:15" ht="12.75">
      <c r="A134" s="322"/>
      <c r="B134" s="300"/>
      <c r="C134" s="292" t="s">
        <v>437</v>
      </c>
      <c r="D134" s="296" t="s">
        <v>476</v>
      </c>
      <c r="E134" s="81">
        <v>0</v>
      </c>
      <c r="F134" s="141">
        <f t="shared" si="46"/>
        <v>0</v>
      </c>
      <c r="G134" s="162" t="str">
        <f t="shared" si="47"/>
        <v>Non-Compliant</v>
      </c>
      <c r="H134" s="149" t="s">
        <v>64</v>
      </c>
      <c r="I134" s="197"/>
      <c r="J134" s="212"/>
      <c r="K134" s="203"/>
      <c r="M134" s="224">
        <f t="shared" si="43"/>
        <v>0</v>
      </c>
      <c r="N134" s="231">
        <f t="shared" si="44"/>
        <v>2</v>
      </c>
      <c r="O134" s="231">
        <f t="shared" si="45"/>
        <v>2</v>
      </c>
    </row>
    <row r="135" spans="1:15" ht="12.75">
      <c r="A135" s="322"/>
      <c r="B135" s="300"/>
      <c r="C135" s="293"/>
      <c r="D135" s="297"/>
      <c r="E135" s="81">
        <v>0</v>
      </c>
      <c r="F135" s="140">
        <f t="shared" si="46"/>
        <v>0</v>
      </c>
      <c r="G135" s="163" t="str">
        <f t="shared" si="47"/>
        <v>Non-Compliant</v>
      </c>
      <c r="H135" s="146" t="s">
        <v>65</v>
      </c>
      <c r="I135" s="199"/>
      <c r="J135" s="207"/>
      <c r="K135" s="204"/>
      <c r="M135" s="224">
        <f t="shared" si="43"/>
        <v>0</v>
      </c>
      <c r="N135" s="231">
        <f t="shared" si="44"/>
        <v>2</v>
      </c>
      <c r="O135" s="231">
        <f t="shared" si="45"/>
        <v>2</v>
      </c>
    </row>
    <row r="136" spans="1:15" ht="13.5" thickBot="1">
      <c r="A136" s="322"/>
      <c r="B136" s="300"/>
      <c r="C136" s="302"/>
      <c r="D136" s="298"/>
      <c r="E136" s="143">
        <v>0</v>
      </c>
      <c r="F136" s="144">
        <f t="shared" si="46"/>
        <v>0</v>
      </c>
      <c r="G136" s="164" t="str">
        <f t="shared" si="47"/>
        <v>Non-Compliant</v>
      </c>
      <c r="H136" s="147" t="s">
        <v>66</v>
      </c>
      <c r="I136" s="158"/>
      <c r="J136" s="158"/>
      <c r="K136" s="160"/>
      <c r="M136" s="224">
        <f t="shared" si="43"/>
        <v>0</v>
      </c>
      <c r="N136" s="231">
        <f t="shared" si="44"/>
        <v>2</v>
      </c>
      <c r="O136" s="231">
        <f t="shared" si="45"/>
        <v>2</v>
      </c>
    </row>
    <row r="137" spans="1:15" ht="12.75">
      <c r="A137" s="322"/>
      <c r="B137" s="300"/>
      <c r="C137" s="309" t="s">
        <v>438</v>
      </c>
      <c r="D137" s="303" t="s">
        <v>477</v>
      </c>
      <c r="E137" s="81">
        <v>0</v>
      </c>
      <c r="F137" s="150">
        <f t="shared" si="46"/>
        <v>0</v>
      </c>
      <c r="G137" s="162" t="str">
        <f t="shared" si="47"/>
        <v>Non-Compliant</v>
      </c>
      <c r="H137" s="149" t="s">
        <v>64</v>
      </c>
      <c r="I137" s="199"/>
      <c r="J137" s="201"/>
      <c r="K137" s="203"/>
      <c r="M137" s="224">
        <f t="shared" si="43"/>
        <v>0</v>
      </c>
      <c r="N137" s="231">
        <f t="shared" si="44"/>
        <v>2</v>
      </c>
      <c r="O137" s="231">
        <f t="shared" si="45"/>
        <v>2</v>
      </c>
    </row>
    <row r="138" spans="1:15" ht="12.75">
      <c r="A138" s="322"/>
      <c r="B138" s="300"/>
      <c r="C138" s="310"/>
      <c r="D138" s="304"/>
      <c r="E138" s="81">
        <v>0</v>
      </c>
      <c r="F138" s="142">
        <f aca="true" t="shared" si="48" ref="F138:F144">M138/N138</f>
        <v>0</v>
      </c>
      <c r="G138" s="163" t="str">
        <f t="shared" si="47"/>
        <v>Non-Compliant</v>
      </c>
      <c r="H138" s="146" t="s">
        <v>65</v>
      </c>
      <c r="I138" s="199"/>
      <c r="J138" s="199"/>
      <c r="K138" s="204"/>
      <c r="M138" s="224">
        <f t="shared" si="43"/>
        <v>0</v>
      </c>
      <c r="N138" s="231">
        <f t="shared" si="44"/>
        <v>2</v>
      </c>
      <c r="O138" s="231">
        <f t="shared" si="45"/>
        <v>2</v>
      </c>
    </row>
    <row r="139" spans="1:15" ht="13.5" thickBot="1">
      <c r="A139" s="322"/>
      <c r="B139" s="300"/>
      <c r="C139" s="311"/>
      <c r="D139" s="305"/>
      <c r="E139" s="143">
        <v>0</v>
      </c>
      <c r="F139" s="145">
        <f t="shared" si="48"/>
        <v>0</v>
      </c>
      <c r="G139" s="164" t="str">
        <f t="shared" si="47"/>
        <v>Non-Compliant</v>
      </c>
      <c r="H139" s="147" t="s">
        <v>66</v>
      </c>
      <c r="I139" s="158"/>
      <c r="J139" s="158"/>
      <c r="K139" s="160"/>
      <c r="M139" s="224">
        <f t="shared" si="43"/>
        <v>0</v>
      </c>
      <c r="N139" s="231">
        <f t="shared" si="44"/>
        <v>2</v>
      </c>
      <c r="O139" s="231">
        <f t="shared" si="45"/>
        <v>2</v>
      </c>
    </row>
    <row r="140" spans="1:15" ht="12.75">
      <c r="A140" s="322"/>
      <c r="B140" s="300"/>
      <c r="C140" s="309" t="s">
        <v>531</v>
      </c>
      <c r="D140" s="303" t="s">
        <v>482</v>
      </c>
      <c r="E140" s="81">
        <v>0</v>
      </c>
      <c r="F140" s="150">
        <f t="shared" si="48"/>
        <v>0</v>
      </c>
      <c r="G140" s="162" t="str">
        <f t="shared" si="47"/>
        <v>Non-Compliant</v>
      </c>
      <c r="H140" s="149" t="s">
        <v>64</v>
      </c>
      <c r="I140" s="199"/>
      <c r="J140" s="201"/>
      <c r="K140" s="203"/>
      <c r="M140" s="224">
        <f t="shared" si="43"/>
        <v>0</v>
      </c>
      <c r="N140" s="231">
        <f t="shared" si="44"/>
        <v>2</v>
      </c>
      <c r="O140" s="231">
        <f t="shared" si="45"/>
        <v>2</v>
      </c>
    </row>
    <row r="141" spans="1:15" ht="12.75">
      <c r="A141" s="322"/>
      <c r="B141" s="294"/>
      <c r="C141" s="310"/>
      <c r="D141" s="304"/>
      <c r="E141" s="81">
        <v>0</v>
      </c>
      <c r="F141" s="142">
        <f t="shared" si="48"/>
        <v>0</v>
      </c>
      <c r="G141" s="163" t="str">
        <f t="shared" si="47"/>
        <v>Non-Compliant</v>
      </c>
      <c r="H141" s="146" t="s">
        <v>65</v>
      </c>
      <c r="I141" s="199"/>
      <c r="J141" s="199"/>
      <c r="K141" s="204"/>
      <c r="M141" s="224">
        <f t="shared" si="43"/>
        <v>0</v>
      </c>
      <c r="N141" s="231">
        <f t="shared" si="44"/>
        <v>2</v>
      </c>
      <c r="O141" s="231">
        <f t="shared" si="45"/>
        <v>2</v>
      </c>
    </row>
    <row r="142" spans="1:15" ht="13.5" thickBot="1">
      <c r="A142" s="322"/>
      <c r="B142" s="295"/>
      <c r="C142" s="311"/>
      <c r="D142" s="305"/>
      <c r="E142" s="143">
        <v>0</v>
      </c>
      <c r="F142" s="145">
        <f t="shared" si="48"/>
        <v>0</v>
      </c>
      <c r="G142" s="164" t="str">
        <f t="shared" si="47"/>
        <v>Non-Compliant</v>
      </c>
      <c r="H142" s="147" t="s">
        <v>66</v>
      </c>
      <c r="I142" s="158"/>
      <c r="J142" s="158"/>
      <c r="K142" s="160"/>
      <c r="M142" s="224">
        <f aca="true" t="shared" si="49" ref="M142:M154">SUM(E142)</f>
        <v>0</v>
      </c>
      <c r="N142" s="231">
        <f>IF(O142=0,1,O142)</f>
        <v>2</v>
      </c>
      <c r="O142" s="231">
        <f>IF(E142&lt;&gt;"N/A",2,0)</f>
        <v>2</v>
      </c>
    </row>
    <row r="143" spans="1:15" ht="13.5" thickBot="1">
      <c r="A143" s="323"/>
      <c r="B143" s="313" t="s">
        <v>133</v>
      </c>
      <c r="C143" s="314"/>
      <c r="D143" s="314"/>
      <c r="E143" s="232">
        <f>SUM(E128:E142)</f>
        <v>0</v>
      </c>
      <c r="F143" s="233">
        <f t="shared" si="48"/>
        <v>0</v>
      </c>
      <c r="G143" s="165" t="str">
        <f>IF(F143=100%,"Compliant",IF(AND(0%&lt;F143,F143&lt;100%),"Partial",IF(AND(E128="N/A",E129="N/A",E130="N/A",E131="N/A",E132="N/A",E133="N/A",E134="N/A",E135="N/A",E136="N/A",E137="N/A",E138="N/A",E139="N/A",E140="N/A",E141="N/A",E142="N/A"),"Not Applicable","Non-Compliant")))</f>
        <v>Non-Compliant</v>
      </c>
      <c r="H143" s="352"/>
      <c r="I143" s="353"/>
      <c r="J143" s="353"/>
      <c r="K143" s="354"/>
      <c r="M143" s="224">
        <f t="shared" si="49"/>
        <v>0</v>
      </c>
      <c r="N143" s="224">
        <f>IF(O143=0,1,O143)</f>
        <v>30</v>
      </c>
      <c r="O143" s="224">
        <f>(IF(E128&lt;&gt;"N/A",2)+IF(E129&lt;&gt;"N/A",2)+IF(E130&lt;&gt;"N/A",2)+IF(E131&lt;&gt;"N/A",2)+IF(E132&lt;&gt;"N/A",2)+IF(E133&lt;&gt;"N/A",2)+IF(E134&lt;&gt;"N/A",2)+IF(E135&lt;&gt;"N/A",2)+IF(E136&lt;&gt;"N/A",2)+IF(E137&lt;&gt;"N/A",2)+IF(E138&lt;&gt;"N/A",2)+IF(E139&lt;&gt;"N/A",2)+IF(E140&lt;&gt;"N/A",2)+IF(E141&lt;&gt;"N/A",2)+IF(E142&lt;&gt;"N/A",2))</f>
        <v>30</v>
      </c>
    </row>
    <row r="144" spans="1:15" ht="12.75">
      <c r="A144" s="320" t="s">
        <v>344</v>
      </c>
      <c r="B144" s="299" t="s">
        <v>268</v>
      </c>
      <c r="C144" s="292" t="s">
        <v>385</v>
      </c>
      <c r="D144" s="296" t="s">
        <v>483</v>
      </c>
      <c r="E144" s="235">
        <v>0</v>
      </c>
      <c r="F144" s="152">
        <f t="shared" si="48"/>
        <v>0</v>
      </c>
      <c r="G144" s="236" t="str">
        <f>IF(F144=100%,"Compliant",IF(AND(0%&lt;F144,F144&lt;100%),"Partial",IF(AND(E144="N/A"),"Not Applicable","Non-Compliant")))</f>
        <v>Non-Compliant</v>
      </c>
      <c r="H144" s="149" t="s">
        <v>64</v>
      </c>
      <c r="I144" s="199"/>
      <c r="J144" s="199"/>
      <c r="K144" s="204"/>
      <c r="M144" s="224">
        <f t="shared" si="49"/>
        <v>0</v>
      </c>
      <c r="N144" s="231">
        <f aca="true" t="shared" si="50" ref="N144:N154">IF(O144=0,1,O144)</f>
        <v>2</v>
      </c>
      <c r="O144" s="231">
        <f aca="true" t="shared" si="51" ref="O144:O154">IF(E144&lt;&gt;"N/A",2,0)</f>
        <v>2</v>
      </c>
    </row>
    <row r="145" spans="1:15" ht="12.75">
      <c r="A145" s="321"/>
      <c r="B145" s="300"/>
      <c r="C145" s="293"/>
      <c r="D145" s="297"/>
      <c r="E145" s="81">
        <v>0</v>
      </c>
      <c r="F145" s="140">
        <f aca="true" t="shared" si="52" ref="F145:F150">M145/N145</f>
        <v>0</v>
      </c>
      <c r="G145" s="163" t="str">
        <f aca="true" t="shared" si="53" ref="G145:G155">IF(F145=100%,"Compliant",IF(AND(0%&lt;F145,F145&lt;100%),"Partial",IF(AND(E145="N/A"),"Not Applicable","Non-Compliant")))</f>
        <v>Non-Compliant</v>
      </c>
      <c r="H145" s="146" t="s">
        <v>65</v>
      </c>
      <c r="I145" s="199"/>
      <c r="J145" s="199"/>
      <c r="K145" s="204"/>
      <c r="M145" s="224">
        <f t="shared" si="49"/>
        <v>0</v>
      </c>
      <c r="N145" s="231">
        <f t="shared" si="50"/>
        <v>2</v>
      </c>
      <c r="O145" s="231">
        <f t="shared" si="51"/>
        <v>2</v>
      </c>
    </row>
    <row r="146" spans="1:15" ht="13.5" thickBot="1">
      <c r="A146" s="321"/>
      <c r="B146" s="300"/>
      <c r="C146" s="302"/>
      <c r="D146" s="298"/>
      <c r="E146" s="143">
        <v>0</v>
      </c>
      <c r="F146" s="144">
        <f t="shared" si="52"/>
        <v>0</v>
      </c>
      <c r="G146" s="164" t="str">
        <f t="shared" si="53"/>
        <v>Non-Compliant</v>
      </c>
      <c r="H146" s="147" t="s">
        <v>66</v>
      </c>
      <c r="I146" s="158"/>
      <c r="J146" s="158"/>
      <c r="K146" s="160"/>
      <c r="M146" s="224">
        <f t="shared" si="49"/>
        <v>0</v>
      </c>
      <c r="N146" s="231">
        <f t="shared" si="50"/>
        <v>2</v>
      </c>
      <c r="O146" s="231">
        <f t="shared" si="51"/>
        <v>2</v>
      </c>
    </row>
    <row r="147" spans="1:15" ht="12.75">
      <c r="A147" s="321"/>
      <c r="B147" s="300"/>
      <c r="C147" s="292" t="s">
        <v>535</v>
      </c>
      <c r="D147" s="296" t="s">
        <v>484</v>
      </c>
      <c r="E147" s="81">
        <v>0</v>
      </c>
      <c r="F147" s="141">
        <f t="shared" si="52"/>
        <v>0</v>
      </c>
      <c r="G147" s="162" t="str">
        <f t="shared" si="53"/>
        <v>Non-Compliant</v>
      </c>
      <c r="H147" s="149" t="s">
        <v>64</v>
      </c>
      <c r="I147" s="201"/>
      <c r="J147" s="201"/>
      <c r="K147" s="203"/>
      <c r="M147" s="224">
        <f t="shared" si="49"/>
        <v>0</v>
      </c>
      <c r="N147" s="231">
        <f t="shared" si="50"/>
        <v>2</v>
      </c>
      <c r="O147" s="231">
        <f t="shared" si="51"/>
        <v>2</v>
      </c>
    </row>
    <row r="148" spans="1:15" ht="12.75">
      <c r="A148" s="321"/>
      <c r="B148" s="300"/>
      <c r="C148" s="293"/>
      <c r="D148" s="297"/>
      <c r="E148" s="81">
        <v>0</v>
      </c>
      <c r="F148" s="140">
        <f t="shared" si="52"/>
        <v>0</v>
      </c>
      <c r="G148" s="163" t="str">
        <f t="shared" si="53"/>
        <v>Non-Compliant</v>
      </c>
      <c r="H148" s="146" t="s">
        <v>65</v>
      </c>
      <c r="I148" s="199"/>
      <c r="J148" s="199"/>
      <c r="K148" s="204"/>
      <c r="M148" s="224">
        <f t="shared" si="49"/>
        <v>0</v>
      </c>
      <c r="N148" s="231">
        <f t="shared" si="50"/>
        <v>2</v>
      </c>
      <c r="O148" s="231">
        <f t="shared" si="51"/>
        <v>2</v>
      </c>
    </row>
    <row r="149" spans="1:15" ht="13.5" thickBot="1">
      <c r="A149" s="321"/>
      <c r="B149" s="300"/>
      <c r="C149" s="302"/>
      <c r="D149" s="298"/>
      <c r="E149" s="143">
        <v>0</v>
      </c>
      <c r="F149" s="144">
        <f t="shared" si="52"/>
        <v>0</v>
      </c>
      <c r="G149" s="164" t="str">
        <f t="shared" si="53"/>
        <v>Non-Compliant</v>
      </c>
      <c r="H149" s="147" t="s">
        <v>66</v>
      </c>
      <c r="I149" s="158"/>
      <c r="J149" s="158"/>
      <c r="K149" s="160"/>
      <c r="M149" s="224">
        <f t="shared" si="49"/>
        <v>0</v>
      </c>
      <c r="N149" s="231">
        <f t="shared" si="50"/>
        <v>2</v>
      </c>
      <c r="O149" s="231">
        <f t="shared" si="51"/>
        <v>2</v>
      </c>
    </row>
    <row r="150" spans="1:15" ht="12.75">
      <c r="A150" s="321"/>
      <c r="B150" s="300"/>
      <c r="C150" s="309" t="s">
        <v>536</v>
      </c>
      <c r="D150" s="303" t="s">
        <v>548</v>
      </c>
      <c r="E150" s="81">
        <v>0</v>
      </c>
      <c r="F150" s="150">
        <f t="shared" si="52"/>
        <v>0</v>
      </c>
      <c r="G150" s="162" t="str">
        <f t="shared" si="53"/>
        <v>Non-Compliant</v>
      </c>
      <c r="H150" s="149" t="s">
        <v>64</v>
      </c>
      <c r="I150" s="201"/>
      <c r="J150" s="201"/>
      <c r="K150" s="203"/>
      <c r="M150" s="224">
        <f t="shared" si="49"/>
        <v>0</v>
      </c>
      <c r="N150" s="231">
        <f t="shared" si="50"/>
        <v>2</v>
      </c>
      <c r="O150" s="231">
        <f t="shared" si="51"/>
        <v>2</v>
      </c>
    </row>
    <row r="151" spans="1:15" ht="12.75">
      <c r="A151" s="321"/>
      <c r="B151" s="300"/>
      <c r="C151" s="310"/>
      <c r="D151" s="304"/>
      <c r="E151" s="81">
        <v>0</v>
      </c>
      <c r="F151" s="142">
        <f aca="true" t="shared" si="54" ref="F151:F189">M151/N151</f>
        <v>0</v>
      </c>
      <c r="G151" s="163" t="str">
        <f t="shared" si="53"/>
        <v>Non-Compliant</v>
      </c>
      <c r="H151" s="146" t="s">
        <v>65</v>
      </c>
      <c r="I151" s="199"/>
      <c r="J151" s="199"/>
      <c r="K151" s="204"/>
      <c r="M151" s="224">
        <f t="shared" si="49"/>
        <v>0</v>
      </c>
      <c r="N151" s="231">
        <f t="shared" si="50"/>
        <v>2</v>
      </c>
      <c r="O151" s="231">
        <f t="shared" si="51"/>
        <v>2</v>
      </c>
    </row>
    <row r="152" spans="1:15" ht="13.5" thickBot="1">
      <c r="A152" s="321"/>
      <c r="B152" s="300"/>
      <c r="C152" s="311"/>
      <c r="D152" s="305"/>
      <c r="E152" s="143">
        <v>0</v>
      </c>
      <c r="F152" s="145">
        <f t="shared" si="54"/>
        <v>0</v>
      </c>
      <c r="G152" s="164" t="str">
        <f t="shared" si="53"/>
        <v>Non-Compliant</v>
      </c>
      <c r="H152" s="147" t="s">
        <v>66</v>
      </c>
      <c r="I152" s="158"/>
      <c r="J152" s="158"/>
      <c r="K152" s="160"/>
      <c r="M152" s="224">
        <f t="shared" si="49"/>
        <v>0</v>
      </c>
      <c r="N152" s="231">
        <f t="shared" si="50"/>
        <v>2</v>
      </c>
      <c r="O152" s="231">
        <f t="shared" si="51"/>
        <v>2</v>
      </c>
    </row>
    <row r="153" spans="1:15" ht="12.75">
      <c r="A153" s="321"/>
      <c r="B153" s="300"/>
      <c r="C153" s="309" t="s">
        <v>537</v>
      </c>
      <c r="D153" s="303" t="s">
        <v>12</v>
      </c>
      <c r="E153" s="81">
        <v>0</v>
      </c>
      <c r="F153" s="150">
        <f t="shared" si="54"/>
        <v>0</v>
      </c>
      <c r="G153" s="162" t="str">
        <f t="shared" si="53"/>
        <v>Non-Compliant</v>
      </c>
      <c r="H153" s="149" t="s">
        <v>64</v>
      </c>
      <c r="I153" s="201"/>
      <c r="J153" s="201"/>
      <c r="K153" s="203"/>
      <c r="M153" s="224">
        <f t="shared" si="49"/>
        <v>0</v>
      </c>
      <c r="N153" s="231">
        <f t="shared" si="50"/>
        <v>2</v>
      </c>
      <c r="O153" s="231">
        <f t="shared" si="51"/>
        <v>2</v>
      </c>
    </row>
    <row r="154" spans="1:15" ht="12.75">
      <c r="A154" s="321"/>
      <c r="B154" s="294"/>
      <c r="C154" s="310"/>
      <c r="D154" s="304"/>
      <c r="E154" s="81">
        <v>0</v>
      </c>
      <c r="F154" s="142">
        <f t="shared" si="54"/>
        <v>0</v>
      </c>
      <c r="G154" s="163" t="str">
        <f t="shared" si="53"/>
        <v>Non-Compliant</v>
      </c>
      <c r="H154" s="146" t="s">
        <v>65</v>
      </c>
      <c r="I154" s="199"/>
      <c r="J154" s="199"/>
      <c r="K154" s="204"/>
      <c r="M154" s="224">
        <f t="shared" si="49"/>
        <v>0</v>
      </c>
      <c r="N154" s="231">
        <f t="shared" si="50"/>
        <v>2</v>
      </c>
      <c r="O154" s="231">
        <f t="shared" si="51"/>
        <v>2</v>
      </c>
    </row>
    <row r="155" spans="1:15" ht="13.5" thickBot="1">
      <c r="A155" s="321"/>
      <c r="B155" s="295"/>
      <c r="C155" s="311"/>
      <c r="D155" s="305"/>
      <c r="E155" s="143">
        <v>0</v>
      </c>
      <c r="F155" s="145">
        <f t="shared" si="54"/>
        <v>0</v>
      </c>
      <c r="G155" s="164" t="str">
        <f t="shared" si="53"/>
        <v>Non-Compliant</v>
      </c>
      <c r="H155" s="147" t="s">
        <v>66</v>
      </c>
      <c r="I155" s="158"/>
      <c r="J155" s="158"/>
      <c r="K155" s="160"/>
      <c r="M155" s="224">
        <f>SUM(E155)</f>
        <v>0</v>
      </c>
      <c r="N155" s="231">
        <f aca="true" t="shared" si="55" ref="N155:N189">IF(O155=0,1,O155)</f>
        <v>2</v>
      </c>
      <c r="O155" s="231">
        <f>IF(E155&lt;&gt;"N/A",2,0)</f>
        <v>2</v>
      </c>
    </row>
    <row r="156" spans="1:15" ht="13.5" thickBot="1">
      <c r="A156" s="321"/>
      <c r="B156" s="313" t="s">
        <v>506</v>
      </c>
      <c r="C156" s="314"/>
      <c r="D156" s="314"/>
      <c r="E156" s="232">
        <f>SUM(E144:E155)</f>
        <v>0</v>
      </c>
      <c r="F156" s="233">
        <f t="shared" si="54"/>
        <v>0</v>
      </c>
      <c r="G156" s="165" t="str">
        <f>IF(F156=100%,"Compliant",IF(AND(0%&lt;F156,F156&lt;100%),"Partial",IF(AND(E144="N/A",E145="N/A",E146="N/A",E147="N/A",E148="N/A",E149="N/A",E150="N/A",E151="N/A",E152="N/A",E153="N/A",E154="N/A",E155="N/A"),"Not Applicable","Non-Compliant")))</f>
        <v>Non-Compliant</v>
      </c>
      <c r="H156" s="352"/>
      <c r="I156" s="353"/>
      <c r="J156" s="353"/>
      <c r="K156" s="354"/>
      <c r="M156" s="224">
        <f>SUM(E156)</f>
        <v>0</v>
      </c>
      <c r="N156" s="224">
        <f t="shared" si="55"/>
        <v>24</v>
      </c>
      <c r="O156" s="224">
        <f>(IF(E144&lt;&gt;"N/A",2)+IF(E145&lt;&gt;"N/A",2)+IF(E146&lt;&gt;"N/A",2)+IF(E147&lt;&gt;"N/A",2)+IF(E148&lt;&gt;"N/A",2)+IF(E149&lt;&gt;"N/A",2)+IF(E150&lt;&gt;"N/A",2)+IF(E151&lt;&gt;"N/A",2)+IF(E152&lt;&gt;"N/A",2)+IF(E153&lt;&gt;"N/A",2)+IF(E154&lt;&gt;"N/A",2)+IF(E155&lt;&gt;"N/A",2))</f>
        <v>24</v>
      </c>
    </row>
    <row r="157" spans="1:15" ht="12.75">
      <c r="A157" s="322"/>
      <c r="B157" s="299" t="s">
        <v>276</v>
      </c>
      <c r="C157" s="292" t="s">
        <v>273</v>
      </c>
      <c r="D157" s="296" t="s">
        <v>13</v>
      </c>
      <c r="E157" s="235">
        <v>0</v>
      </c>
      <c r="F157" s="152">
        <f t="shared" si="54"/>
        <v>0</v>
      </c>
      <c r="G157" s="236" t="str">
        <f>IF(F157=100%,"Compliant",IF(AND(0%&lt;F157,F157&lt;100%),"Partial",IF(AND(E157="N/A"),"Not Applicable","Non-Compliant")))</f>
        <v>Non-Compliant</v>
      </c>
      <c r="H157" s="149" t="s">
        <v>64</v>
      </c>
      <c r="I157" s="199"/>
      <c r="J157" s="207"/>
      <c r="K157" s="204"/>
      <c r="M157" s="224">
        <f>SUM(E157)</f>
        <v>0</v>
      </c>
      <c r="N157" s="231">
        <f t="shared" si="55"/>
        <v>2</v>
      </c>
      <c r="O157" s="231">
        <f>IF(E157&lt;&gt;"N/A",2,0)</f>
        <v>2</v>
      </c>
    </row>
    <row r="158" spans="1:15" ht="12.75">
      <c r="A158" s="322"/>
      <c r="B158" s="300"/>
      <c r="C158" s="293"/>
      <c r="D158" s="297"/>
      <c r="E158" s="81">
        <v>0</v>
      </c>
      <c r="F158" s="140">
        <f t="shared" si="54"/>
        <v>0</v>
      </c>
      <c r="G158" s="163" t="str">
        <f>IF(F158=100%,"Compliant",IF(AND(0%&lt;F158,F158&lt;100%),"Partial",IF(AND(E158="N/A"),"Not Applicable","Non-Compliant")))</f>
        <v>Non-Compliant</v>
      </c>
      <c r="H158" s="146" t="s">
        <v>65</v>
      </c>
      <c r="I158" s="199"/>
      <c r="J158" s="199"/>
      <c r="K158" s="204"/>
      <c r="M158" s="224">
        <f>SUM(E158)</f>
        <v>0</v>
      </c>
      <c r="N158" s="231">
        <f t="shared" si="55"/>
        <v>2</v>
      </c>
      <c r="O158" s="231">
        <f>IF(E158&lt;&gt;"N/A",2,0)</f>
        <v>2</v>
      </c>
    </row>
    <row r="159" spans="1:15" ht="13.5" thickBot="1">
      <c r="A159" s="322"/>
      <c r="B159" s="301"/>
      <c r="C159" s="302"/>
      <c r="D159" s="298"/>
      <c r="E159" s="143">
        <v>0</v>
      </c>
      <c r="F159" s="144">
        <f t="shared" si="54"/>
        <v>0</v>
      </c>
      <c r="G159" s="162" t="str">
        <f>IF(F159=100%,"Compliant",IF(AND(0%&lt;F159,F159&lt;100%),"Partial",IF(AND(E159="N/A"),"Not Applicable","Non-Compliant")))</f>
        <v>Non-Compliant</v>
      </c>
      <c r="H159" s="147" t="s">
        <v>66</v>
      </c>
      <c r="I159" s="158"/>
      <c r="J159" s="158"/>
      <c r="K159" s="160"/>
      <c r="M159" s="224">
        <f aca="true" t="shared" si="56" ref="M159:M165">SUM(E159)</f>
        <v>0</v>
      </c>
      <c r="N159" s="231">
        <f t="shared" si="55"/>
        <v>2</v>
      </c>
      <c r="O159" s="231">
        <f>IF(E159&lt;&gt;"N/A",2,0)</f>
        <v>2</v>
      </c>
    </row>
    <row r="160" spans="1:15" ht="13.5" thickBot="1">
      <c r="A160" s="322"/>
      <c r="B160" s="313" t="s">
        <v>135</v>
      </c>
      <c r="C160" s="314"/>
      <c r="D160" s="314"/>
      <c r="E160" s="232">
        <f>SUM(E157:E159)</f>
        <v>0</v>
      </c>
      <c r="F160" s="233">
        <f t="shared" si="54"/>
        <v>0</v>
      </c>
      <c r="G160" s="234" t="str">
        <f>IF(F160=100%,"Compliant",IF(AND(0%&lt;F160,F160&lt;100%),"Partial",IF(AND(E157="N/A",E158="N/A",E159="N/A"),"Not Applicable","Non-Compliant")))</f>
        <v>Non-Compliant</v>
      </c>
      <c r="H160" s="352"/>
      <c r="I160" s="353"/>
      <c r="J160" s="353"/>
      <c r="K160" s="354"/>
      <c r="M160" s="224">
        <f t="shared" si="56"/>
        <v>0</v>
      </c>
      <c r="N160" s="224">
        <f t="shared" si="55"/>
        <v>6</v>
      </c>
      <c r="O160" s="224">
        <f>(IF(E157&lt;&gt;"N/A",2)+IF(E158&lt;&gt;"N/A",2)+IF(E159&lt;&gt;"N/A",2))</f>
        <v>6</v>
      </c>
    </row>
    <row r="161" spans="1:15" ht="12.75">
      <c r="A161" s="322"/>
      <c r="B161" s="299" t="s">
        <v>277</v>
      </c>
      <c r="C161" s="309" t="s">
        <v>320</v>
      </c>
      <c r="D161" s="303" t="s">
        <v>14</v>
      </c>
      <c r="E161" s="235">
        <v>0</v>
      </c>
      <c r="F161" s="151">
        <f t="shared" si="54"/>
        <v>0</v>
      </c>
      <c r="G161" s="236" t="str">
        <f aca="true" t="shared" si="57" ref="G161:G166">IF(F161=100%,"Compliant",IF(AND(0%&lt;F161,F161&lt;100%),"Partial",IF(AND(E161="N/A"),"Not Applicable","Non-Compliant")))</f>
        <v>Non-Compliant</v>
      </c>
      <c r="H161" s="149" t="s">
        <v>64</v>
      </c>
      <c r="I161" s="199"/>
      <c r="J161" s="199"/>
      <c r="K161" s="204"/>
      <c r="M161" s="224">
        <f t="shared" si="56"/>
        <v>0</v>
      </c>
      <c r="N161" s="231">
        <f t="shared" si="55"/>
        <v>2</v>
      </c>
      <c r="O161" s="231">
        <f aca="true" t="shared" si="58" ref="O161:O166">IF(E161&lt;&gt;"N/A",2,0)</f>
        <v>2</v>
      </c>
    </row>
    <row r="162" spans="1:15" ht="12.75">
      <c r="A162" s="322"/>
      <c r="B162" s="300"/>
      <c r="C162" s="310"/>
      <c r="D162" s="304"/>
      <c r="E162" s="81">
        <v>0</v>
      </c>
      <c r="F162" s="142">
        <f t="shared" si="54"/>
        <v>0</v>
      </c>
      <c r="G162" s="163" t="str">
        <f t="shared" si="57"/>
        <v>Non-Compliant</v>
      </c>
      <c r="H162" s="146" t="s">
        <v>65</v>
      </c>
      <c r="I162" s="199"/>
      <c r="J162" s="199"/>
      <c r="K162" s="204"/>
      <c r="M162" s="224">
        <f t="shared" si="56"/>
        <v>0</v>
      </c>
      <c r="N162" s="231">
        <f t="shared" si="55"/>
        <v>2</v>
      </c>
      <c r="O162" s="231">
        <f t="shared" si="58"/>
        <v>2</v>
      </c>
    </row>
    <row r="163" spans="1:15" ht="13.5" thickBot="1">
      <c r="A163" s="322"/>
      <c r="B163" s="300"/>
      <c r="C163" s="310"/>
      <c r="D163" s="305"/>
      <c r="E163" s="143">
        <v>0</v>
      </c>
      <c r="F163" s="145">
        <f t="shared" si="54"/>
        <v>0</v>
      </c>
      <c r="G163" s="164" t="str">
        <f t="shared" si="57"/>
        <v>Non-Compliant</v>
      </c>
      <c r="H163" s="147" t="s">
        <v>66</v>
      </c>
      <c r="I163" s="158"/>
      <c r="J163" s="158"/>
      <c r="K163" s="160"/>
      <c r="M163" s="224">
        <f t="shared" si="56"/>
        <v>0</v>
      </c>
      <c r="N163" s="231">
        <f t="shared" si="55"/>
        <v>2</v>
      </c>
      <c r="O163" s="231">
        <f t="shared" si="58"/>
        <v>2</v>
      </c>
    </row>
    <row r="164" spans="1:15" ht="12.75">
      <c r="A164" s="322"/>
      <c r="B164" s="300"/>
      <c r="C164" s="310"/>
      <c r="D164" s="306" t="s">
        <v>15</v>
      </c>
      <c r="E164" s="81">
        <v>0</v>
      </c>
      <c r="F164" s="150">
        <f t="shared" si="54"/>
        <v>0</v>
      </c>
      <c r="G164" s="162" t="str">
        <f t="shared" si="57"/>
        <v>Non-Compliant</v>
      </c>
      <c r="H164" s="148" t="s">
        <v>64</v>
      </c>
      <c r="I164" s="199"/>
      <c r="J164" s="197"/>
      <c r="K164" s="208"/>
      <c r="M164" s="224">
        <f t="shared" si="56"/>
        <v>0</v>
      </c>
      <c r="N164" s="231">
        <f t="shared" si="55"/>
        <v>2</v>
      </c>
      <c r="O164" s="231">
        <f t="shared" si="58"/>
        <v>2</v>
      </c>
    </row>
    <row r="165" spans="1:15" ht="12.75">
      <c r="A165" s="322"/>
      <c r="B165" s="294"/>
      <c r="C165" s="294"/>
      <c r="D165" s="304"/>
      <c r="E165" s="81">
        <v>0</v>
      </c>
      <c r="F165" s="142">
        <f t="shared" si="54"/>
        <v>0</v>
      </c>
      <c r="G165" s="163" t="str">
        <f t="shared" si="57"/>
        <v>Non-Compliant</v>
      </c>
      <c r="H165" s="146" t="s">
        <v>65</v>
      </c>
      <c r="I165" s="199"/>
      <c r="J165" s="199"/>
      <c r="K165" s="204"/>
      <c r="M165" s="224">
        <f t="shared" si="56"/>
        <v>0</v>
      </c>
      <c r="N165" s="231">
        <f t="shared" si="55"/>
        <v>2</v>
      </c>
      <c r="O165" s="231">
        <f t="shared" si="58"/>
        <v>2</v>
      </c>
    </row>
    <row r="166" spans="1:15" ht="13.5" thickBot="1">
      <c r="A166" s="322"/>
      <c r="B166" s="295"/>
      <c r="C166" s="295"/>
      <c r="D166" s="305"/>
      <c r="E166" s="143">
        <v>0</v>
      </c>
      <c r="F166" s="145">
        <f t="shared" si="54"/>
        <v>0</v>
      </c>
      <c r="G166" s="162" t="str">
        <f t="shared" si="57"/>
        <v>Non-Compliant</v>
      </c>
      <c r="H166" s="147" t="s">
        <v>66</v>
      </c>
      <c r="I166" s="158"/>
      <c r="J166" s="158"/>
      <c r="K166" s="160"/>
      <c r="M166" s="224">
        <f>SUM(E166)</f>
        <v>0</v>
      </c>
      <c r="N166" s="231">
        <f t="shared" si="55"/>
        <v>2</v>
      </c>
      <c r="O166" s="231">
        <f t="shared" si="58"/>
        <v>2</v>
      </c>
    </row>
    <row r="167" spans="1:15" ht="13.5" thickBot="1">
      <c r="A167" s="322"/>
      <c r="B167" s="313" t="s">
        <v>136</v>
      </c>
      <c r="C167" s="314"/>
      <c r="D167" s="314"/>
      <c r="E167" s="232">
        <f>SUM(E161:E166)</f>
        <v>0</v>
      </c>
      <c r="F167" s="233">
        <f t="shared" si="54"/>
        <v>0</v>
      </c>
      <c r="G167" s="234" t="str">
        <f>IF(F167=100%,"Compliant",IF(AND(0%&lt;F167,F167&lt;100%),"Partial",IF(AND(E161="N/A",E162="N/A",E163="N/A",E164="N/A",E165="N/A",E166="N/A"),"Not Applicable","Non-Compliant")))</f>
        <v>Non-Compliant</v>
      </c>
      <c r="H167" s="352"/>
      <c r="I167" s="353"/>
      <c r="J167" s="353"/>
      <c r="K167" s="354"/>
      <c r="M167" s="224">
        <f>SUM(E167)</f>
        <v>0</v>
      </c>
      <c r="N167" s="224">
        <f t="shared" si="55"/>
        <v>12</v>
      </c>
      <c r="O167" s="224">
        <f>(IF(E161&lt;&gt;"N/A",2)+IF(E162&lt;&gt;"N/A",2)+IF(E163&lt;&gt;"N/A",2)+IF(E164&lt;&gt;"N/A",2)+IF(E165&lt;&gt;"N/A",2)+IF(E166&lt;&gt;"N/A",2))</f>
        <v>12</v>
      </c>
    </row>
    <row r="168" spans="1:15" ht="12.75">
      <c r="A168" s="322"/>
      <c r="B168" s="299" t="s">
        <v>278</v>
      </c>
      <c r="C168" s="292" t="s">
        <v>273</v>
      </c>
      <c r="D168" s="296" t="s">
        <v>16</v>
      </c>
      <c r="E168" s="235">
        <v>0</v>
      </c>
      <c r="F168" s="152">
        <f t="shared" si="54"/>
        <v>0</v>
      </c>
      <c r="G168" s="236" t="str">
        <f>IF(F168=100%,"Compliant",IF(AND(0%&lt;F168,F168&lt;100%),"Partial",IF(AND(E168="N/A"),"Not Applicable","Non-Compliant")))</f>
        <v>Non-Compliant</v>
      </c>
      <c r="H168" s="149" t="s">
        <v>64</v>
      </c>
      <c r="I168" s="199"/>
      <c r="J168" s="207"/>
      <c r="K168" s="204"/>
      <c r="M168" s="224">
        <f>SUM(E168)</f>
        <v>0</v>
      </c>
      <c r="N168" s="231">
        <f t="shared" si="55"/>
        <v>2</v>
      </c>
      <c r="O168" s="231">
        <f>IF(E168&lt;&gt;"N/A",2,0)</f>
        <v>2</v>
      </c>
    </row>
    <row r="169" spans="1:15" ht="12.75">
      <c r="A169" s="322"/>
      <c r="B169" s="300"/>
      <c r="C169" s="293"/>
      <c r="D169" s="297"/>
      <c r="E169" s="81">
        <v>0</v>
      </c>
      <c r="F169" s="140">
        <f t="shared" si="54"/>
        <v>0</v>
      </c>
      <c r="G169" s="163" t="str">
        <f>IF(F169=100%,"Compliant",IF(AND(0%&lt;F169,F169&lt;100%),"Partial",IF(AND(E169="N/A"),"Not Applicable","Non-Compliant")))</f>
        <v>Non-Compliant</v>
      </c>
      <c r="H169" s="146" t="s">
        <v>65</v>
      </c>
      <c r="I169" s="199"/>
      <c r="J169" s="199"/>
      <c r="K169" s="204"/>
      <c r="M169" s="224">
        <f>SUM(E169)</f>
        <v>0</v>
      </c>
      <c r="N169" s="231">
        <f t="shared" si="55"/>
        <v>2</v>
      </c>
      <c r="O169" s="231">
        <f>IF(E169&lt;&gt;"N/A",2,0)</f>
        <v>2</v>
      </c>
    </row>
    <row r="170" spans="1:15" ht="13.5" thickBot="1">
      <c r="A170" s="322"/>
      <c r="B170" s="301"/>
      <c r="C170" s="302"/>
      <c r="D170" s="298"/>
      <c r="E170" s="143">
        <v>0</v>
      </c>
      <c r="F170" s="144">
        <f t="shared" si="54"/>
        <v>0</v>
      </c>
      <c r="G170" s="162" t="str">
        <f>IF(F170=100%,"Compliant",IF(AND(0%&lt;F170,F170&lt;100%),"Partial",IF(AND(E170="N/A"),"Not Applicable","Non-Compliant")))</f>
        <v>Non-Compliant</v>
      </c>
      <c r="H170" s="147" t="s">
        <v>66</v>
      </c>
      <c r="I170" s="158"/>
      <c r="J170" s="158"/>
      <c r="K170" s="160"/>
      <c r="M170" s="224">
        <f aca="true" t="shared" si="59" ref="M170:M176">SUM(E170)</f>
        <v>0</v>
      </c>
      <c r="N170" s="231">
        <f t="shared" si="55"/>
        <v>2</v>
      </c>
      <c r="O170" s="231">
        <f>IF(E170&lt;&gt;"N/A",2,0)</f>
        <v>2</v>
      </c>
    </row>
    <row r="171" spans="1:15" ht="13.5" thickBot="1">
      <c r="A171" s="322"/>
      <c r="B171" s="313" t="s">
        <v>137</v>
      </c>
      <c r="C171" s="314"/>
      <c r="D171" s="314"/>
      <c r="E171" s="232">
        <f>SUM(E168:E170)</f>
        <v>0</v>
      </c>
      <c r="F171" s="233">
        <f t="shared" si="54"/>
        <v>0</v>
      </c>
      <c r="G171" s="234" t="str">
        <f>IF(F171=100%,"Compliant",IF(AND(0%&lt;F171,F171&lt;100%),"Partial",IF(AND(E168="N/A",E169="N/A",E170="N/A"),"Not Applicable","Non-Compliant")))</f>
        <v>Non-Compliant</v>
      </c>
      <c r="H171" s="352"/>
      <c r="I171" s="353"/>
      <c r="J171" s="353"/>
      <c r="K171" s="354"/>
      <c r="M171" s="224">
        <f t="shared" si="59"/>
        <v>0</v>
      </c>
      <c r="N171" s="224">
        <f t="shared" si="55"/>
        <v>6</v>
      </c>
      <c r="O171" s="224">
        <f>(IF(E168&lt;&gt;"N/A",2)+IF(E169&lt;&gt;"N/A",2)+IF(E170&lt;&gt;"N/A",2))</f>
        <v>6</v>
      </c>
    </row>
    <row r="172" spans="1:15" ht="12.75">
      <c r="A172" s="322"/>
      <c r="B172" s="299" t="s">
        <v>269</v>
      </c>
      <c r="C172" s="309" t="s">
        <v>325</v>
      </c>
      <c r="D172" s="303" t="s">
        <v>17</v>
      </c>
      <c r="E172" s="235">
        <v>0</v>
      </c>
      <c r="F172" s="151">
        <f t="shared" si="54"/>
        <v>0</v>
      </c>
      <c r="G172" s="236" t="str">
        <f aca="true" t="shared" si="60" ref="G172:G177">IF(F172=100%,"Compliant",IF(AND(0%&lt;F172,F172&lt;100%),"Partial",IF(AND(E172="N/A"),"Not Applicable","Non-Compliant")))</f>
        <v>Non-Compliant</v>
      </c>
      <c r="H172" s="149" t="s">
        <v>64</v>
      </c>
      <c r="I172" s="199"/>
      <c r="J172" s="199"/>
      <c r="K172" s="204"/>
      <c r="M172" s="224">
        <f t="shared" si="59"/>
        <v>0</v>
      </c>
      <c r="N172" s="231">
        <f t="shared" si="55"/>
        <v>2</v>
      </c>
      <c r="O172" s="231">
        <f aca="true" t="shared" si="61" ref="O172:O177">IF(E172&lt;&gt;"N/A",2,0)</f>
        <v>2</v>
      </c>
    </row>
    <row r="173" spans="1:15" ht="12.75">
      <c r="A173" s="322"/>
      <c r="B173" s="300"/>
      <c r="C173" s="310"/>
      <c r="D173" s="304"/>
      <c r="E173" s="81">
        <v>0</v>
      </c>
      <c r="F173" s="142">
        <f t="shared" si="54"/>
        <v>0</v>
      </c>
      <c r="G173" s="163" t="str">
        <f t="shared" si="60"/>
        <v>Non-Compliant</v>
      </c>
      <c r="H173" s="146" t="s">
        <v>65</v>
      </c>
      <c r="I173" s="199"/>
      <c r="J173" s="199"/>
      <c r="K173" s="204"/>
      <c r="M173" s="224">
        <f t="shared" si="59"/>
        <v>0</v>
      </c>
      <c r="N173" s="231">
        <f t="shared" si="55"/>
        <v>2</v>
      </c>
      <c r="O173" s="231">
        <f t="shared" si="61"/>
        <v>2</v>
      </c>
    </row>
    <row r="174" spans="1:15" ht="13.5" thickBot="1">
      <c r="A174" s="322"/>
      <c r="B174" s="300"/>
      <c r="C174" s="311"/>
      <c r="D174" s="305"/>
      <c r="E174" s="143">
        <v>0</v>
      </c>
      <c r="F174" s="145">
        <f t="shared" si="54"/>
        <v>0</v>
      </c>
      <c r="G174" s="164" t="str">
        <f t="shared" si="60"/>
        <v>Non-Compliant</v>
      </c>
      <c r="H174" s="147" t="s">
        <v>66</v>
      </c>
      <c r="I174" s="158"/>
      <c r="J174" s="158"/>
      <c r="K174" s="160"/>
      <c r="M174" s="224">
        <f t="shared" si="59"/>
        <v>0</v>
      </c>
      <c r="N174" s="231">
        <f t="shared" si="55"/>
        <v>2</v>
      </c>
      <c r="O174" s="231">
        <f t="shared" si="61"/>
        <v>2</v>
      </c>
    </row>
    <row r="175" spans="1:15" ht="12.75">
      <c r="A175" s="322"/>
      <c r="B175" s="319"/>
      <c r="C175" s="309" t="s">
        <v>326</v>
      </c>
      <c r="D175" s="303" t="s">
        <v>18</v>
      </c>
      <c r="E175" s="81">
        <v>0</v>
      </c>
      <c r="F175" s="150">
        <f t="shared" si="54"/>
        <v>0</v>
      </c>
      <c r="G175" s="162" t="str">
        <f t="shared" si="60"/>
        <v>Non-Compliant</v>
      </c>
      <c r="H175" s="149" t="s">
        <v>64</v>
      </c>
      <c r="I175" s="201"/>
      <c r="J175" s="201"/>
      <c r="K175" s="203"/>
      <c r="M175" s="224">
        <f t="shared" si="59"/>
        <v>0</v>
      </c>
      <c r="N175" s="231">
        <f t="shared" si="55"/>
        <v>2</v>
      </c>
      <c r="O175" s="231">
        <f t="shared" si="61"/>
        <v>2</v>
      </c>
    </row>
    <row r="176" spans="1:15" ht="12.75">
      <c r="A176" s="322"/>
      <c r="B176" s="294"/>
      <c r="C176" s="310"/>
      <c r="D176" s="304"/>
      <c r="E176" s="81">
        <v>0</v>
      </c>
      <c r="F176" s="142">
        <f t="shared" si="54"/>
        <v>0</v>
      </c>
      <c r="G176" s="163" t="str">
        <f t="shared" si="60"/>
        <v>Non-Compliant</v>
      </c>
      <c r="H176" s="146" t="s">
        <v>65</v>
      </c>
      <c r="I176" s="199"/>
      <c r="J176" s="199"/>
      <c r="K176" s="204"/>
      <c r="M176" s="224">
        <f t="shared" si="59"/>
        <v>0</v>
      </c>
      <c r="N176" s="231">
        <f t="shared" si="55"/>
        <v>2</v>
      </c>
      <c r="O176" s="231">
        <f t="shared" si="61"/>
        <v>2</v>
      </c>
    </row>
    <row r="177" spans="1:15" ht="13.5" thickBot="1">
      <c r="A177" s="322"/>
      <c r="B177" s="295"/>
      <c r="C177" s="311"/>
      <c r="D177" s="305"/>
      <c r="E177" s="143">
        <v>0</v>
      </c>
      <c r="F177" s="145">
        <f t="shared" si="54"/>
        <v>0</v>
      </c>
      <c r="G177" s="162" t="str">
        <f t="shared" si="60"/>
        <v>Non-Compliant</v>
      </c>
      <c r="H177" s="147" t="s">
        <v>66</v>
      </c>
      <c r="I177" s="158"/>
      <c r="J177" s="158"/>
      <c r="K177" s="160"/>
      <c r="M177" s="224">
        <f aca="true" t="shared" si="62" ref="M177:M183">SUM(E177)</f>
        <v>0</v>
      </c>
      <c r="N177" s="231">
        <f t="shared" si="55"/>
        <v>2</v>
      </c>
      <c r="O177" s="231">
        <f t="shared" si="61"/>
        <v>2</v>
      </c>
    </row>
    <row r="178" spans="1:15" ht="13.5" thickBot="1">
      <c r="A178" s="323"/>
      <c r="B178" s="313" t="s">
        <v>138</v>
      </c>
      <c r="C178" s="314"/>
      <c r="D178" s="314"/>
      <c r="E178" s="232">
        <f>SUM(E172:E177)</f>
        <v>0</v>
      </c>
      <c r="F178" s="233">
        <f t="shared" si="54"/>
        <v>0</v>
      </c>
      <c r="G178" s="234" t="str">
        <f>IF(F178=100%,"Compliant",IF(AND(0%&lt;F178,F178&lt;100%),"Partial",IF(AND(E172="N/A",E173="N/A",E174="N/A",E175="N/A",E176="N/A",E177="N/A"),"Not Applicable","Non-Compliant")))</f>
        <v>Non-Compliant</v>
      </c>
      <c r="H178" s="352"/>
      <c r="I178" s="353"/>
      <c r="J178" s="353"/>
      <c r="K178" s="354"/>
      <c r="M178" s="224">
        <f t="shared" si="62"/>
        <v>0</v>
      </c>
      <c r="N178" s="224">
        <f t="shared" si="55"/>
        <v>12</v>
      </c>
      <c r="O178" s="224">
        <f>(IF(E172&lt;&gt;"N/A",2)+IF(E173&lt;&gt;"N/A",2)+IF(E174&lt;&gt;"N/A",2)+IF(E175&lt;&gt;"N/A",2)+IF(E176&lt;&gt;"N/A",2)+IF(E177&lt;&gt;"N/A",2))</f>
        <v>12</v>
      </c>
    </row>
    <row r="179" spans="1:15" ht="12.75">
      <c r="A179" s="320" t="s">
        <v>345</v>
      </c>
      <c r="B179" s="348" t="s">
        <v>21</v>
      </c>
      <c r="C179" s="349" t="s">
        <v>331</v>
      </c>
      <c r="D179" s="349" t="s">
        <v>23</v>
      </c>
      <c r="E179" s="235">
        <v>0</v>
      </c>
      <c r="F179" s="152">
        <f t="shared" si="54"/>
        <v>0</v>
      </c>
      <c r="G179" s="236" t="str">
        <f aca="true" t="shared" si="63" ref="G179:G184">IF(F179=100%,"Compliant",IF(AND(0%&lt;F179,F179&lt;100%),"Partial",IF(AND(E179="N/A"),"Not Applicable","Non-Compliant")))</f>
        <v>Non-Compliant</v>
      </c>
      <c r="H179" s="149" t="s">
        <v>64</v>
      </c>
      <c r="I179" s="199"/>
      <c r="J179" s="199"/>
      <c r="K179" s="204"/>
      <c r="M179" s="224">
        <f t="shared" si="62"/>
        <v>0</v>
      </c>
      <c r="N179" s="231">
        <f t="shared" si="55"/>
        <v>2</v>
      </c>
      <c r="O179" s="231">
        <f aca="true" t="shared" si="64" ref="O179:O184">IF(E179&lt;&gt;"N/A",2,0)</f>
        <v>2</v>
      </c>
    </row>
    <row r="180" spans="1:15" ht="12.75">
      <c r="A180" s="321"/>
      <c r="B180" s="344"/>
      <c r="C180" s="350"/>
      <c r="D180" s="350"/>
      <c r="E180" s="81">
        <v>0</v>
      </c>
      <c r="F180" s="140">
        <f t="shared" si="54"/>
        <v>0</v>
      </c>
      <c r="G180" s="163" t="str">
        <f t="shared" si="63"/>
        <v>Non-Compliant</v>
      </c>
      <c r="H180" s="146" t="s">
        <v>65</v>
      </c>
      <c r="I180" s="199"/>
      <c r="J180" s="199"/>
      <c r="K180" s="204"/>
      <c r="M180" s="224">
        <f t="shared" si="62"/>
        <v>0</v>
      </c>
      <c r="N180" s="231">
        <f t="shared" si="55"/>
        <v>2</v>
      </c>
      <c r="O180" s="231">
        <f t="shared" si="64"/>
        <v>2</v>
      </c>
    </row>
    <row r="181" spans="1:15" ht="13.5" thickBot="1">
      <c r="A181" s="321"/>
      <c r="B181" s="344"/>
      <c r="C181" s="351"/>
      <c r="D181" s="351"/>
      <c r="E181" s="143">
        <v>0</v>
      </c>
      <c r="F181" s="144">
        <f t="shared" si="54"/>
        <v>0</v>
      </c>
      <c r="G181" s="164" t="str">
        <f t="shared" si="63"/>
        <v>Non-Compliant</v>
      </c>
      <c r="H181" s="147" t="s">
        <v>66</v>
      </c>
      <c r="I181" s="158"/>
      <c r="J181" s="158"/>
      <c r="K181" s="160"/>
      <c r="M181" s="224">
        <f t="shared" si="62"/>
        <v>0</v>
      </c>
      <c r="N181" s="231">
        <f t="shared" si="55"/>
        <v>2</v>
      </c>
      <c r="O181" s="231">
        <f t="shared" si="64"/>
        <v>2</v>
      </c>
    </row>
    <row r="182" spans="1:15" ht="12.75">
      <c r="A182" s="321"/>
      <c r="B182" s="344"/>
      <c r="C182" s="349" t="s">
        <v>332</v>
      </c>
      <c r="D182" s="349" t="s">
        <v>525</v>
      </c>
      <c r="E182" s="81">
        <v>0</v>
      </c>
      <c r="F182" s="141">
        <f t="shared" si="54"/>
        <v>0</v>
      </c>
      <c r="G182" s="162" t="str">
        <f t="shared" si="63"/>
        <v>Non-Compliant</v>
      </c>
      <c r="H182" s="149" t="s">
        <v>64</v>
      </c>
      <c r="I182" s="199"/>
      <c r="J182" s="201"/>
      <c r="K182" s="203"/>
      <c r="M182" s="224">
        <f t="shared" si="62"/>
        <v>0</v>
      </c>
      <c r="N182" s="231">
        <f t="shared" si="55"/>
        <v>2</v>
      </c>
      <c r="O182" s="231">
        <f t="shared" si="64"/>
        <v>2</v>
      </c>
    </row>
    <row r="183" spans="1:15" ht="12.75">
      <c r="A183" s="321"/>
      <c r="B183" s="294"/>
      <c r="C183" s="350"/>
      <c r="D183" s="350"/>
      <c r="E183" s="81">
        <v>0</v>
      </c>
      <c r="F183" s="140">
        <f t="shared" si="54"/>
        <v>0</v>
      </c>
      <c r="G183" s="163" t="str">
        <f t="shared" si="63"/>
        <v>Non-Compliant</v>
      </c>
      <c r="H183" s="146" t="s">
        <v>65</v>
      </c>
      <c r="I183" s="199"/>
      <c r="J183" s="199"/>
      <c r="K183" s="204"/>
      <c r="M183" s="224">
        <f t="shared" si="62"/>
        <v>0</v>
      </c>
      <c r="N183" s="231">
        <f t="shared" si="55"/>
        <v>2</v>
      </c>
      <c r="O183" s="231">
        <f t="shared" si="64"/>
        <v>2</v>
      </c>
    </row>
    <row r="184" spans="1:15" ht="13.5" thickBot="1">
      <c r="A184" s="321"/>
      <c r="B184" s="295"/>
      <c r="C184" s="351"/>
      <c r="D184" s="351"/>
      <c r="E184" s="143">
        <v>0</v>
      </c>
      <c r="F184" s="144">
        <f t="shared" si="54"/>
        <v>0</v>
      </c>
      <c r="G184" s="162" t="str">
        <f t="shared" si="63"/>
        <v>Non-Compliant</v>
      </c>
      <c r="H184" s="147" t="s">
        <v>66</v>
      </c>
      <c r="I184" s="199"/>
      <c r="J184" s="158"/>
      <c r="K184" s="160"/>
      <c r="M184" s="224">
        <f aca="true" t="shared" si="65" ref="M184:M189">SUM(E184)</f>
        <v>0</v>
      </c>
      <c r="N184" s="231">
        <f t="shared" si="55"/>
        <v>2</v>
      </c>
      <c r="O184" s="231">
        <f t="shared" si="64"/>
        <v>2</v>
      </c>
    </row>
    <row r="185" spans="1:15" ht="13.5" thickBot="1">
      <c r="A185" s="321"/>
      <c r="B185" s="313" t="s">
        <v>110</v>
      </c>
      <c r="C185" s="314"/>
      <c r="D185" s="314"/>
      <c r="E185" s="232">
        <f>SUM(E179:E184)</f>
        <v>0</v>
      </c>
      <c r="F185" s="233">
        <f t="shared" si="54"/>
        <v>0</v>
      </c>
      <c r="G185" s="234" t="str">
        <f>IF(F185=100%,"Compliant",IF(AND(0%&lt;F185,F185&lt;100%),"Partial",IF(AND(E179="N/A",E180="N/A",E181="N/A",E182="N/A",E183="N/A",E184="N/A"),"Not Applicable","Non-Compliant")))</f>
        <v>Non-Compliant</v>
      </c>
      <c r="H185" s="352"/>
      <c r="I185" s="353"/>
      <c r="J185" s="353"/>
      <c r="K185" s="354"/>
      <c r="M185" s="224">
        <f t="shared" si="65"/>
        <v>0</v>
      </c>
      <c r="N185" s="224">
        <f t="shared" si="55"/>
        <v>12</v>
      </c>
      <c r="O185" s="224">
        <f>(IF(E179&lt;&gt;"N/A",2)+IF(E180&lt;&gt;"N/A",2)+IF(E181&lt;&gt;"N/A",2)+IF(E182&lt;&gt;"N/A",2)+IF(E183&lt;&gt;"N/A",2)+IF(E184&lt;&gt;"N/A",2))</f>
        <v>12</v>
      </c>
    </row>
    <row r="186" spans="1:15" ht="12.75">
      <c r="A186" s="325"/>
      <c r="B186" s="348" t="s">
        <v>22</v>
      </c>
      <c r="C186" s="349" t="s">
        <v>334</v>
      </c>
      <c r="D186" s="349" t="s">
        <v>24</v>
      </c>
      <c r="E186" s="235">
        <v>0</v>
      </c>
      <c r="F186" s="152">
        <f t="shared" si="54"/>
        <v>0</v>
      </c>
      <c r="G186" s="236" t="str">
        <f>IF(F186=100%,"Compliant",IF(AND(0%&lt;F186,F186&lt;100%),"Partial",IF(AND(E186="N/A"),"Not Applicable","Non-Compliant")))</f>
        <v>Non-Compliant</v>
      </c>
      <c r="H186" s="149" t="s">
        <v>64</v>
      </c>
      <c r="I186" s="199"/>
      <c r="J186" s="199"/>
      <c r="K186" s="204"/>
      <c r="M186" s="224">
        <f t="shared" si="65"/>
        <v>0</v>
      </c>
      <c r="N186" s="231">
        <f t="shared" si="55"/>
        <v>2</v>
      </c>
      <c r="O186" s="231">
        <f>IF(E186&lt;&gt;"N/A",2,0)</f>
        <v>2</v>
      </c>
    </row>
    <row r="187" spans="1:15" ht="12.75">
      <c r="A187" s="325"/>
      <c r="B187" s="294"/>
      <c r="C187" s="294"/>
      <c r="D187" s="294"/>
      <c r="E187" s="81">
        <v>0</v>
      </c>
      <c r="F187" s="140">
        <f t="shared" si="54"/>
        <v>0</v>
      </c>
      <c r="G187" s="163" t="str">
        <f>IF(F187=100%,"Compliant",IF(AND(0%&lt;F187,F187&lt;100%),"Partial",IF(AND(E187="N/A"),"Not Applicable","Non-Compliant")))</f>
        <v>Non-Compliant</v>
      </c>
      <c r="H187" s="146" t="s">
        <v>65</v>
      </c>
      <c r="I187" s="199"/>
      <c r="J187" s="199"/>
      <c r="K187" s="204"/>
      <c r="M187" s="224">
        <f t="shared" si="65"/>
        <v>0</v>
      </c>
      <c r="N187" s="231">
        <f t="shared" si="55"/>
        <v>2</v>
      </c>
      <c r="O187" s="231">
        <f>IF(E187&lt;&gt;"N/A",2,0)</f>
        <v>2</v>
      </c>
    </row>
    <row r="188" spans="1:15" ht="13.5" thickBot="1">
      <c r="A188" s="325"/>
      <c r="B188" s="295"/>
      <c r="C188" s="295"/>
      <c r="D188" s="295"/>
      <c r="E188" s="143">
        <v>0</v>
      </c>
      <c r="F188" s="144">
        <f t="shared" si="54"/>
        <v>0</v>
      </c>
      <c r="G188" s="162" t="str">
        <f>IF(F188=100%,"Compliant",IF(AND(0%&lt;F188,F188&lt;100%),"Partial",IF(AND(E188="N/A"),"Not Applicable","Non-Compliant")))</f>
        <v>Non-Compliant</v>
      </c>
      <c r="H188" s="147" t="s">
        <v>66</v>
      </c>
      <c r="I188" s="158"/>
      <c r="J188" s="158"/>
      <c r="K188" s="160"/>
      <c r="M188" s="224">
        <f t="shared" si="65"/>
        <v>0</v>
      </c>
      <c r="N188" s="231">
        <f t="shared" si="55"/>
        <v>2</v>
      </c>
      <c r="O188" s="231">
        <f>IF(E188&lt;&gt;"N/A",2,0)</f>
        <v>2</v>
      </c>
    </row>
    <row r="189" spans="1:15" ht="13.5" thickBot="1">
      <c r="A189" s="323"/>
      <c r="B189" s="313" t="s">
        <v>140</v>
      </c>
      <c r="C189" s="314"/>
      <c r="D189" s="314"/>
      <c r="E189" s="232">
        <f>SUM(E186:E188)</f>
        <v>0</v>
      </c>
      <c r="F189" s="233">
        <f t="shared" si="54"/>
        <v>0</v>
      </c>
      <c r="G189" s="234" t="str">
        <f>IF(F189=100%,"Compliant",IF(AND(0%&lt;F189,F189&lt;100%),"Partial",IF(AND(E186="N/A",E187="N/A",E188="N/A"),"Not Applicable","Non-Compliant")))</f>
        <v>Non-Compliant</v>
      </c>
      <c r="H189" s="352"/>
      <c r="I189" s="353"/>
      <c r="J189" s="353"/>
      <c r="K189" s="354"/>
      <c r="M189" s="224">
        <f t="shared" si="65"/>
        <v>0</v>
      </c>
      <c r="N189" s="224">
        <f t="shared" si="55"/>
        <v>6</v>
      </c>
      <c r="O189" s="224">
        <f>(IF(E186&lt;&gt;"N/A",2)+IF(E187&lt;&gt;"N/A",2)+IF(E188&lt;&gt;"N/A",2))</f>
        <v>6</v>
      </c>
    </row>
    <row r="190" spans="5:8" ht="12.75">
      <c r="E190" s="72"/>
      <c r="F190" s="72"/>
      <c r="G190" s="72"/>
      <c r="H190" s="72"/>
    </row>
    <row r="191" spans="5:8" ht="12.75">
      <c r="E191" s="72"/>
      <c r="F191" s="72"/>
      <c r="G191" s="72"/>
      <c r="H191" s="72"/>
    </row>
    <row r="192" ht="12.75">
      <c r="C192" s="238" t="s">
        <v>445</v>
      </c>
    </row>
    <row r="193" ht="12.75">
      <c r="C193" s="239" t="s">
        <v>446</v>
      </c>
    </row>
  </sheetData>
  <sheetProtection insertHyperlinks="0"/>
  <mergeCells count="172">
    <mergeCell ref="H156:K156"/>
    <mergeCell ref="H160:K160"/>
    <mergeCell ref="H116:K116"/>
    <mergeCell ref="H123:K123"/>
    <mergeCell ref="H189:K189"/>
    <mergeCell ref="H3:H4"/>
    <mergeCell ref="H167:K167"/>
    <mergeCell ref="H171:K171"/>
    <mergeCell ref="H178:K178"/>
    <mergeCell ref="H185:K185"/>
    <mergeCell ref="H127:K127"/>
    <mergeCell ref="H143:K143"/>
    <mergeCell ref="H50:K50"/>
    <mergeCell ref="H63:K63"/>
    <mergeCell ref="H70:K70"/>
    <mergeCell ref="H86:K86"/>
    <mergeCell ref="H93:K93"/>
    <mergeCell ref="H97:K97"/>
    <mergeCell ref="C179:C181"/>
    <mergeCell ref="D179:D181"/>
    <mergeCell ref="C168:C170"/>
    <mergeCell ref="D168:D170"/>
    <mergeCell ref="B172:B177"/>
    <mergeCell ref="C172:C174"/>
    <mergeCell ref="C175:C177"/>
    <mergeCell ref="D172:D174"/>
    <mergeCell ref="D175:D177"/>
    <mergeCell ref="C157:C159"/>
    <mergeCell ref="D157:D159"/>
    <mergeCell ref="D153:D155"/>
    <mergeCell ref="C153:C155"/>
    <mergeCell ref="B179:B184"/>
    <mergeCell ref="B186:B188"/>
    <mergeCell ref="C186:C188"/>
    <mergeCell ref="D186:D188"/>
    <mergeCell ref="D182:D184"/>
    <mergeCell ref="C182:C184"/>
    <mergeCell ref="C107:C109"/>
    <mergeCell ref="D137:D139"/>
    <mergeCell ref="D140:D142"/>
    <mergeCell ref="B144:B155"/>
    <mergeCell ref="C150:C152"/>
    <mergeCell ref="C147:C149"/>
    <mergeCell ref="C144:C146"/>
    <mergeCell ref="D147:D149"/>
    <mergeCell ref="D150:D152"/>
    <mergeCell ref="B128:B142"/>
    <mergeCell ref="D107:D109"/>
    <mergeCell ref="D110:D112"/>
    <mergeCell ref="D113:D115"/>
    <mergeCell ref="B117:B122"/>
    <mergeCell ref="C117:C122"/>
    <mergeCell ref="D117:D119"/>
    <mergeCell ref="D120:D122"/>
    <mergeCell ref="B98:B115"/>
    <mergeCell ref="C98:C100"/>
    <mergeCell ref="C101:C106"/>
    <mergeCell ref="C57:C59"/>
    <mergeCell ref="C60:C62"/>
    <mergeCell ref="B93:D93"/>
    <mergeCell ref="D98:D100"/>
    <mergeCell ref="D101:D103"/>
    <mergeCell ref="D104:D106"/>
    <mergeCell ref="D54:D56"/>
    <mergeCell ref="D57:D59"/>
    <mergeCell ref="D60:D62"/>
    <mergeCell ref="C51:C53"/>
    <mergeCell ref="C54:C56"/>
    <mergeCell ref="C110:C115"/>
    <mergeCell ref="C83:C85"/>
    <mergeCell ref="C71:C73"/>
    <mergeCell ref="C74:C76"/>
    <mergeCell ref="C77:C79"/>
    <mergeCell ref="C8:C10"/>
    <mergeCell ref="C5:C7"/>
    <mergeCell ref="B22:B30"/>
    <mergeCell ref="C22:C24"/>
    <mergeCell ref="C25:C27"/>
    <mergeCell ref="C28:C30"/>
    <mergeCell ref="D5:D7"/>
    <mergeCell ref="C3:C4"/>
    <mergeCell ref="B18:B20"/>
    <mergeCell ref="C18:C20"/>
    <mergeCell ref="D18:D20"/>
    <mergeCell ref="C11:C13"/>
    <mergeCell ref="D11:D13"/>
    <mergeCell ref="B5:B16"/>
    <mergeCell ref="C14:C16"/>
    <mergeCell ref="D14:D16"/>
    <mergeCell ref="H31:K31"/>
    <mergeCell ref="D25:D27"/>
    <mergeCell ref="D28:D30"/>
    <mergeCell ref="C32:C37"/>
    <mergeCell ref="J3:J4"/>
    <mergeCell ref="D32:D34"/>
    <mergeCell ref="D35:D37"/>
    <mergeCell ref="D3:D4"/>
    <mergeCell ref="D22:D24"/>
    <mergeCell ref="D8:D10"/>
    <mergeCell ref="B185:D185"/>
    <mergeCell ref="B189:D189"/>
    <mergeCell ref="B21:D21"/>
    <mergeCell ref="B31:D31"/>
    <mergeCell ref="B50:D50"/>
    <mergeCell ref="B63:D63"/>
    <mergeCell ref="C38:C43"/>
    <mergeCell ref="D38:D40"/>
    <mergeCell ref="D41:D43"/>
    <mergeCell ref="D51:D53"/>
    <mergeCell ref="B161:B166"/>
    <mergeCell ref="C161:C166"/>
    <mergeCell ref="B168:B170"/>
    <mergeCell ref="B157:B159"/>
    <mergeCell ref="K3:K4"/>
    <mergeCell ref="B178:D178"/>
    <mergeCell ref="B17:D17"/>
    <mergeCell ref="I3:I4"/>
    <mergeCell ref="H17:K17"/>
    <mergeCell ref="H21:K21"/>
    <mergeCell ref="D44:D46"/>
    <mergeCell ref="D47:D49"/>
    <mergeCell ref="C44:C49"/>
    <mergeCell ref="B51:B62"/>
    <mergeCell ref="A179:A189"/>
    <mergeCell ref="A144:A178"/>
    <mergeCell ref="B156:D156"/>
    <mergeCell ref="B160:D160"/>
    <mergeCell ref="B167:D167"/>
    <mergeCell ref="B171:D171"/>
    <mergeCell ref="B3:B4"/>
    <mergeCell ref="A3:A4"/>
    <mergeCell ref="B64:B69"/>
    <mergeCell ref="B32:B49"/>
    <mergeCell ref="A98:A143"/>
    <mergeCell ref="A5:A97"/>
    <mergeCell ref="B123:D123"/>
    <mergeCell ref="B127:D127"/>
    <mergeCell ref="B143:D143"/>
    <mergeCell ref="B70:D70"/>
    <mergeCell ref="B86:D86"/>
    <mergeCell ref="C80:C82"/>
    <mergeCell ref="D74:D76"/>
    <mergeCell ref="D77:D79"/>
    <mergeCell ref="D80:D82"/>
    <mergeCell ref="D83:D85"/>
    <mergeCell ref="B116:D116"/>
    <mergeCell ref="B124:B126"/>
    <mergeCell ref="C124:C126"/>
    <mergeCell ref="D124:D126"/>
    <mergeCell ref="D64:D66"/>
    <mergeCell ref="D67:D69"/>
    <mergeCell ref="C64:C69"/>
    <mergeCell ref="D71:D73"/>
    <mergeCell ref="B71:B85"/>
    <mergeCell ref="B87:B92"/>
    <mergeCell ref="D161:D163"/>
    <mergeCell ref="D164:D166"/>
    <mergeCell ref="D144:D146"/>
    <mergeCell ref="C128:C133"/>
    <mergeCell ref="C134:C136"/>
    <mergeCell ref="C137:C139"/>
    <mergeCell ref="C140:C142"/>
    <mergeCell ref="D128:D130"/>
    <mergeCell ref="D131:D133"/>
    <mergeCell ref="D134:D136"/>
    <mergeCell ref="B97:D97"/>
    <mergeCell ref="C87:C92"/>
    <mergeCell ref="D87:D89"/>
    <mergeCell ref="D90:D92"/>
    <mergeCell ref="B94:B96"/>
    <mergeCell ref="C94:C96"/>
    <mergeCell ref="D94:D96"/>
  </mergeCells>
  <conditionalFormatting sqref="G5:H189">
    <cfRule type="cellIs" priority="1" dxfId="2" operator="equal" stopIfTrue="1">
      <formula>"Non-Compliant"</formula>
    </cfRule>
    <cfRule type="cellIs" priority="2" dxfId="1" operator="equal" stopIfTrue="1">
      <formula>"Partial"</formula>
    </cfRule>
    <cfRule type="cellIs" priority="3" dxfId="0" operator="equal" stopIfTrue="1">
      <formula>"Compliant"</formula>
    </cfRule>
  </conditionalFormatting>
  <dataValidations count="1">
    <dataValidation type="list" allowBlank="1" showInputMessage="1" showErrorMessage="1" sqref="E5:E16 E18:E20 E22:E29 E32:E48 E51:E62 E64:E69 E71:E85 E87:E92 E94:E96 E98:E115 E117:E122 E124:E126 E128:E142 E144:E155 E157:E159 E161:E166 E168:E170 E172:E177 E179:E184 E186:E188">
      <formula1>$AP$6:$AP$9</formula1>
    </dataValidation>
  </dataValidations>
  <printOptions/>
  <pageMargins left="0.75" right="0.75" top="1" bottom="1" header="0.5" footer="0.5"/>
  <pageSetup horizontalDpi="600" verticalDpi="600" orientation="landscape" scale="64" r:id="rId1"/>
  <headerFooter alignWithMargins="0">
    <oddHeader>&amp;L&amp;"Arial,Bold"&amp;12Indiana University School of Medicine
Policy, Procedure, and Documentation Matrix&amp;C&amp;"Arial,Bold"&amp;12CONFIDENTIAL INFORMATION&amp;"Arial,Regular"&amp;10
The information in this report should be protected from inadvertent disclosure.</oddHeader>
    <oddFooter>&amp;L&amp;D&amp;C&amp;"Arial,Bold"&amp;12CONFIDENTIAL INFORMATION&amp;"Arial,Regular"&amp;10
This information in this report should be protected from inadvertent disclosure.&amp;RPage &amp;P of &amp;N</oddFooter>
  </headerFooter>
  <rowBreaks count="1" manualBreakCount="1">
    <brk id="123" max="255" man="1"/>
  </rowBreaks>
  <colBreaks count="1" manualBreakCount="1">
    <brk id="11" max="188" man="1"/>
  </colBreaks>
  <ignoredErrors>
    <ignoredError sqref="G167 G171 O185 O17 O31 O50 O171 F50:G50 O167 G178 G97 O116 G93 G123 G127 G143 G156 G160 G116 O21 O178 O156 O63 O70 O86 O93 O97 O160 O123 O127 O143 G17 G21 G31 G63 G70 G86 G185" formula="1"/>
  </ignoredErrors>
</worksheet>
</file>

<file path=xl/worksheets/sheet5.xml><?xml version="1.0" encoding="utf-8"?>
<worksheet xmlns="http://schemas.openxmlformats.org/spreadsheetml/2006/main" xmlns:r="http://schemas.openxmlformats.org/officeDocument/2006/relationships">
  <dimension ref="A1:F53"/>
  <sheetViews>
    <sheetView zoomScale="80" zoomScaleNormal="80" zoomScalePageLayoutView="0" workbookViewId="0" topLeftCell="A1">
      <pane ySplit="2" topLeftCell="A3" activePane="bottomLeft" state="frozen"/>
      <selection pane="topLeft" activeCell="A1" sqref="A1"/>
      <selection pane="bottomLeft" activeCell="C3" sqref="C3:C6"/>
    </sheetView>
  </sheetViews>
  <sheetFormatPr defaultColWidth="9.140625" defaultRowHeight="12.75"/>
  <cols>
    <col min="1" max="1" width="17.140625" style="87" customWidth="1"/>
    <col min="2" max="2" width="17.28125" style="87" customWidth="1"/>
    <col min="3" max="3" width="65.7109375" style="87" customWidth="1"/>
    <col min="4" max="4" width="13.421875" style="87" customWidth="1"/>
    <col min="5" max="5" width="17.140625" style="87" customWidth="1"/>
    <col min="6" max="6" width="65.7109375" style="87" customWidth="1"/>
    <col min="7" max="16384" width="9.140625" style="87" customWidth="1"/>
  </cols>
  <sheetData>
    <row r="1" spans="1:6" ht="11.25">
      <c r="A1" s="366" t="s">
        <v>351</v>
      </c>
      <c r="B1" s="368" t="s">
        <v>270</v>
      </c>
      <c r="C1" s="367"/>
      <c r="D1" s="364" t="s">
        <v>356</v>
      </c>
      <c r="E1" s="361" t="s">
        <v>271</v>
      </c>
      <c r="F1" s="362"/>
    </row>
    <row r="2" spans="1:6" ht="11.25">
      <c r="A2" s="367"/>
      <c r="B2" s="369"/>
      <c r="C2" s="367"/>
      <c r="D2" s="365"/>
      <c r="E2" s="362"/>
      <c r="F2" s="362"/>
    </row>
    <row r="3" spans="1:6" ht="33.75">
      <c r="A3" s="359" t="s">
        <v>342</v>
      </c>
      <c r="B3" s="359" t="s">
        <v>222</v>
      </c>
      <c r="C3" s="356" t="s">
        <v>447</v>
      </c>
      <c r="D3" s="88" t="s">
        <v>445</v>
      </c>
      <c r="E3" s="84" t="s">
        <v>396</v>
      </c>
      <c r="F3" s="82" t="s">
        <v>515</v>
      </c>
    </row>
    <row r="4" spans="1:6" ht="22.5">
      <c r="A4" s="359"/>
      <c r="B4" s="359"/>
      <c r="C4" s="356"/>
      <c r="D4" s="88" t="s">
        <v>445</v>
      </c>
      <c r="E4" s="82" t="s">
        <v>347</v>
      </c>
      <c r="F4" s="82" t="s">
        <v>518</v>
      </c>
    </row>
    <row r="5" spans="1:6" ht="22.5">
      <c r="A5" s="359"/>
      <c r="B5" s="359"/>
      <c r="C5" s="356"/>
      <c r="D5" s="88" t="s">
        <v>445</v>
      </c>
      <c r="E5" s="84" t="s">
        <v>397</v>
      </c>
      <c r="F5" s="82" t="s">
        <v>517</v>
      </c>
    </row>
    <row r="6" spans="1:6" ht="22.5">
      <c r="A6" s="359"/>
      <c r="B6" s="359"/>
      <c r="C6" s="356"/>
      <c r="D6" s="88" t="s">
        <v>445</v>
      </c>
      <c r="E6" s="82" t="s">
        <v>232</v>
      </c>
      <c r="F6" s="82" t="s">
        <v>516</v>
      </c>
    </row>
    <row r="7" spans="1:6" ht="33.75">
      <c r="A7" s="359"/>
      <c r="B7" s="137" t="s">
        <v>249</v>
      </c>
      <c r="C7" s="82" t="s">
        <v>519</v>
      </c>
      <c r="D7" s="88" t="s">
        <v>445</v>
      </c>
      <c r="E7" s="82" t="s">
        <v>273</v>
      </c>
      <c r="F7" s="82" t="s">
        <v>273</v>
      </c>
    </row>
    <row r="8" spans="1:6" ht="33.75">
      <c r="A8" s="359"/>
      <c r="B8" s="359" t="s">
        <v>250</v>
      </c>
      <c r="C8" s="363" t="s">
        <v>520</v>
      </c>
      <c r="D8" s="75" t="s">
        <v>446</v>
      </c>
      <c r="E8" s="82" t="s">
        <v>256</v>
      </c>
      <c r="F8" s="82" t="s">
        <v>521</v>
      </c>
    </row>
    <row r="9" spans="1:6" ht="22.5">
      <c r="A9" s="359"/>
      <c r="B9" s="359"/>
      <c r="C9" s="358"/>
      <c r="D9" s="89" t="s">
        <v>446</v>
      </c>
      <c r="E9" s="82" t="s">
        <v>89</v>
      </c>
      <c r="F9" s="82" t="s">
        <v>522</v>
      </c>
    </row>
    <row r="10" spans="1:6" ht="33.75">
      <c r="A10" s="359"/>
      <c r="B10" s="359"/>
      <c r="C10" s="358"/>
      <c r="D10" s="89" t="s">
        <v>446</v>
      </c>
      <c r="E10" s="82" t="s">
        <v>489</v>
      </c>
      <c r="F10" s="85" t="s">
        <v>183</v>
      </c>
    </row>
    <row r="11" spans="1:6" ht="45">
      <c r="A11" s="359"/>
      <c r="B11" s="359" t="s">
        <v>251</v>
      </c>
      <c r="C11" s="356" t="s">
        <v>184</v>
      </c>
      <c r="D11" s="88" t="s">
        <v>445</v>
      </c>
      <c r="E11" s="82" t="s">
        <v>498</v>
      </c>
      <c r="F11" s="85" t="s">
        <v>314</v>
      </c>
    </row>
    <row r="12" spans="1:6" ht="33.75">
      <c r="A12" s="359"/>
      <c r="B12" s="359"/>
      <c r="C12" s="356"/>
      <c r="D12" s="88" t="s">
        <v>446</v>
      </c>
      <c r="E12" s="82" t="s">
        <v>499</v>
      </c>
      <c r="F12" s="82" t="s">
        <v>185</v>
      </c>
    </row>
    <row r="13" spans="1:6" ht="33.75">
      <c r="A13" s="359"/>
      <c r="B13" s="359"/>
      <c r="C13" s="356"/>
      <c r="D13" s="88" t="s">
        <v>446</v>
      </c>
      <c r="E13" s="82" t="s">
        <v>502</v>
      </c>
      <c r="F13" s="82" t="s">
        <v>186</v>
      </c>
    </row>
    <row r="14" spans="1:6" ht="11.25">
      <c r="A14" s="359"/>
      <c r="B14" s="359" t="s">
        <v>252</v>
      </c>
      <c r="C14" s="356" t="s">
        <v>513</v>
      </c>
      <c r="D14" s="88" t="s">
        <v>446</v>
      </c>
      <c r="E14" s="82" t="s">
        <v>31</v>
      </c>
      <c r="F14" s="82" t="s">
        <v>514</v>
      </c>
    </row>
    <row r="15" spans="1:6" ht="22.5">
      <c r="A15" s="359"/>
      <c r="B15" s="359"/>
      <c r="C15" s="356"/>
      <c r="D15" s="88" t="s">
        <v>446</v>
      </c>
      <c r="E15" s="82" t="s">
        <v>38</v>
      </c>
      <c r="F15" s="82" t="s">
        <v>223</v>
      </c>
    </row>
    <row r="16" spans="1:6" ht="22.5">
      <c r="A16" s="359"/>
      <c r="B16" s="359"/>
      <c r="C16" s="356"/>
      <c r="D16" s="88" t="s">
        <v>446</v>
      </c>
      <c r="E16" s="82" t="s">
        <v>41</v>
      </c>
      <c r="F16" s="82" t="s">
        <v>225</v>
      </c>
    </row>
    <row r="17" spans="1:6" ht="22.5">
      <c r="A17" s="359"/>
      <c r="B17" s="359"/>
      <c r="C17" s="356"/>
      <c r="D17" s="88" t="s">
        <v>446</v>
      </c>
      <c r="E17" s="82" t="s">
        <v>42</v>
      </c>
      <c r="F17" s="82" t="s">
        <v>224</v>
      </c>
    </row>
    <row r="18" spans="1:6" ht="33.75">
      <c r="A18" s="359"/>
      <c r="B18" s="137" t="s">
        <v>188</v>
      </c>
      <c r="C18" s="82" t="s">
        <v>107</v>
      </c>
      <c r="D18" s="88" t="s">
        <v>445</v>
      </c>
      <c r="E18" s="82" t="s">
        <v>459</v>
      </c>
      <c r="F18" s="85" t="s">
        <v>0</v>
      </c>
    </row>
    <row r="19" spans="1:6" ht="22.5">
      <c r="A19" s="359"/>
      <c r="B19" s="359" t="s">
        <v>187</v>
      </c>
      <c r="C19" s="363" t="s">
        <v>59</v>
      </c>
      <c r="D19" s="75" t="s">
        <v>445</v>
      </c>
      <c r="E19" s="82" t="s">
        <v>403</v>
      </c>
      <c r="F19" s="82" t="s">
        <v>1</v>
      </c>
    </row>
    <row r="20" spans="1:6" ht="22.5">
      <c r="A20" s="359"/>
      <c r="B20" s="359"/>
      <c r="C20" s="358"/>
      <c r="D20" s="89" t="s">
        <v>445</v>
      </c>
      <c r="E20" s="82" t="s">
        <v>157</v>
      </c>
      <c r="F20" s="82" t="s">
        <v>2</v>
      </c>
    </row>
    <row r="21" spans="1:6" ht="33.75">
      <c r="A21" s="359"/>
      <c r="B21" s="359"/>
      <c r="C21" s="358"/>
      <c r="D21" s="89" t="s">
        <v>445</v>
      </c>
      <c r="E21" s="82" t="s">
        <v>158</v>
      </c>
      <c r="F21" s="82" t="s">
        <v>355</v>
      </c>
    </row>
    <row r="22" spans="1:6" ht="22.5">
      <c r="A22" s="359"/>
      <c r="B22" s="359"/>
      <c r="C22" s="358"/>
      <c r="D22" s="89" t="s">
        <v>446</v>
      </c>
      <c r="E22" s="82" t="s">
        <v>245</v>
      </c>
      <c r="F22" s="82" t="s">
        <v>353</v>
      </c>
    </row>
    <row r="23" spans="1:6" ht="22.5">
      <c r="A23" s="359"/>
      <c r="B23" s="359"/>
      <c r="C23" s="358"/>
      <c r="D23" s="89" t="s">
        <v>446</v>
      </c>
      <c r="E23" s="82" t="s">
        <v>246</v>
      </c>
      <c r="F23" s="82" t="s">
        <v>354</v>
      </c>
    </row>
    <row r="24" spans="1:6" ht="56.25">
      <c r="A24" s="359"/>
      <c r="B24" s="137" t="s">
        <v>189</v>
      </c>
      <c r="C24" s="85" t="s">
        <v>442</v>
      </c>
      <c r="D24" s="75" t="s">
        <v>445</v>
      </c>
      <c r="E24" s="82" t="s">
        <v>273</v>
      </c>
      <c r="F24" s="82" t="s">
        <v>273</v>
      </c>
    </row>
    <row r="25" spans="1:6" ht="75.75" customHeight="1">
      <c r="A25" s="359"/>
      <c r="B25" s="137" t="s">
        <v>193</v>
      </c>
      <c r="C25" s="85" t="s">
        <v>60</v>
      </c>
      <c r="D25" s="75" t="s">
        <v>445</v>
      </c>
      <c r="E25" s="82" t="s">
        <v>84</v>
      </c>
      <c r="F25" s="82" t="s">
        <v>207</v>
      </c>
    </row>
    <row r="26" spans="1:6" ht="33.75">
      <c r="A26" s="359" t="s">
        <v>343</v>
      </c>
      <c r="B26" s="359" t="s">
        <v>194</v>
      </c>
      <c r="C26" s="356" t="s">
        <v>61</v>
      </c>
      <c r="D26" s="88" t="s">
        <v>446</v>
      </c>
      <c r="E26" s="82" t="s">
        <v>94</v>
      </c>
      <c r="F26" s="82" t="s">
        <v>208</v>
      </c>
    </row>
    <row r="27" spans="1:6" ht="22.5">
      <c r="A27" s="359"/>
      <c r="B27" s="359"/>
      <c r="C27" s="356"/>
      <c r="D27" s="88" t="s">
        <v>446</v>
      </c>
      <c r="E27" s="82" t="s">
        <v>95</v>
      </c>
      <c r="F27" s="82" t="s">
        <v>209</v>
      </c>
    </row>
    <row r="28" spans="1:6" ht="33.75">
      <c r="A28" s="359"/>
      <c r="B28" s="359"/>
      <c r="C28" s="356"/>
      <c r="D28" s="88" t="s">
        <v>446</v>
      </c>
      <c r="E28" s="82" t="s">
        <v>202</v>
      </c>
      <c r="F28" s="82" t="s">
        <v>210</v>
      </c>
    </row>
    <row r="29" spans="1:6" ht="33.75">
      <c r="A29" s="359"/>
      <c r="B29" s="359"/>
      <c r="C29" s="356"/>
      <c r="D29" s="88" t="s">
        <v>446</v>
      </c>
      <c r="E29" s="82" t="s">
        <v>205</v>
      </c>
      <c r="F29" s="82" t="s">
        <v>211</v>
      </c>
    </row>
    <row r="30" spans="1:6" ht="45">
      <c r="A30" s="359"/>
      <c r="B30" s="137" t="s">
        <v>190</v>
      </c>
      <c r="C30" s="85" t="s">
        <v>62</v>
      </c>
      <c r="D30" s="75" t="s">
        <v>445</v>
      </c>
      <c r="E30" s="82" t="s">
        <v>273</v>
      </c>
      <c r="F30" s="82" t="s">
        <v>273</v>
      </c>
    </row>
    <row r="31" spans="1:6" ht="38.25" customHeight="1">
      <c r="A31" s="359"/>
      <c r="B31" s="137" t="s">
        <v>191</v>
      </c>
      <c r="C31" s="82" t="s">
        <v>63</v>
      </c>
      <c r="D31" s="75" t="s">
        <v>445</v>
      </c>
      <c r="E31" s="82" t="s">
        <v>273</v>
      </c>
      <c r="F31" s="82" t="s">
        <v>273</v>
      </c>
    </row>
    <row r="32" spans="1:6" ht="33.75">
      <c r="A32" s="359"/>
      <c r="B32" s="359" t="s">
        <v>192</v>
      </c>
      <c r="C32" s="363" t="s">
        <v>528</v>
      </c>
      <c r="D32" s="75" t="s">
        <v>445</v>
      </c>
      <c r="E32" s="82" t="s">
        <v>433</v>
      </c>
      <c r="F32" s="82" t="s">
        <v>212</v>
      </c>
    </row>
    <row r="33" spans="1:6" ht="22.5">
      <c r="A33" s="359"/>
      <c r="B33" s="359"/>
      <c r="C33" s="358"/>
      <c r="D33" s="89" t="s">
        <v>445</v>
      </c>
      <c r="E33" s="82" t="s">
        <v>437</v>
      </c>
      <c r="F33" s="82" t="s">
        <v>213</v>
      </c>
    </row>
    <row r="34" spans="1:6" ht="22.5">
      <c r="A34" s="359"/>
      <c r="B34" s="359"/>
      <c r="C34" s="358"/>
      <c r="D34" s="89" t="s">
        <v>446</v>
      </c>
      <c r="E34" s="82" t="s">
        <v>438</v>
      </c>
      <c r="F34" s="82" t="s">
        <v>214</v>
      </c>
    </row>
    <row r="35" spans="1:6" ht="22.5">
      <c r="A35" s="359"/>
      <c r="B35" s="359"/>
      <c r="C35" s="358"/>
      <c r="D35" s="89" t="s">
        <v>446</v>
      </c>
      <c r="E35" s="82" t="s">
        <v>531</v>
      </c>
      <c r="F35" s="82" t="s">
        <v>215</v>
      </c>
    </row>
    <row r="36" spans="1:6" ht="22.5">
      <c r="A36" s="359" t="s">
        <v>344</v>
      </c>
      <c r="B36" s="359" t="s">
        <v>195</v>
      </c>
      <c r="C36" s="363" t="s">
        <v>114</v>
      </c>
      <c r="D36" s="75" t="s">
        <v>445</v>
      </c>
      <c r="E36" s="82" t="s">
        <v>385</v>
      </c>
      <c r="F36" s="82" t="s">
        <v>216</v>
      </c>
    </row>
    <row r="37" spans="1:6" ht="22.5">
      <c r="A37" s="359"/>
      <c r="B37" s="359"/>
      <c r="C37" s="358"/>
      <c r="D37" s="89" t="s">
        <v>445</v>
      </c>
      <c r="E37" s="82" t="s">
        <v>535</v>
      </c>
      <c r="F37" s="82" t="s">
        <v>217</v>
      </c>
    </row>
    <row r="38" spans="1:6" ht="22.5">
      <c r="A38" s="359"/>
      <c r="B38" s="359"/>
      <c r="C38" s="358"/>
      <c r="D38" s="89" t="s">
        <v>446</v>
      </c>
      <c r="E38" s="82" t="s">
        <v>536</v>
      </c>
      <c r="F38" s="82" t="s">
        <v>218</v>
      </c>
    </row>
    <row r="39" spans="1:6" ht="22.5">
      <c r="A39" s="359"/>
      <c r="B39" s="359"/>
      <c r="C39" s="358"/>
      <c r="D39" s="89" t="s">
        <v>446</v>
      </c>
      <c r="E39" s="82" t="s">
        <v>537</v>
      </c>
      <c r="F39" s="82" t="s">
        <v>219</v>
      </c>
    </row>
    <row r="40" spans="1:6" ht="33.75">
      <c r="A40" s="359"/>
      <c r="B40" s="137" t="s">
        <v>196</v>
      </c>
      <c r="C40" s="82" t="s">
        <v>115</v>
      </c>
      <c r="D40" s="89" t="s">
        <v>445</v>
      </c>
      <c r="E40" s="82" t="s">
        <v>273</v>
      </c>
      <c r="F40" s="82" t="s">
        <v>273</v>
      </c>
    </row>
    <row r="41" spans="1:6" ht="27" customHeight="1">
      <c r="A41" s="359"/>
      <c r="B41" s="137" t="s">
        <v>197</v>
      </c>
      <c r="C41" s="82" t="s">
        <v>116</v>
      </c>
      <c r="D41" s="88" t="s">
        <v>446</v>
      </c>
      <c r="E41" s="82" t="s">
        <v>320</v>
      </c>
      <c r="F41" s="82" t="s">
        <v>220</v>
      </c>
    </row>
    <row r="42" spans="1:6" ht="38.25" customHeight="1">
      <c r="A42" s="359"/>
      <c r="B42" s="137" t="s">
        <v>198</v>
      </c>
      <c r="C42" s="82" t="s">
        <v>55</v>
      </c>
      <c r="D42" s="89" t="s">
        <v>445</v>
      </c>
      <c r="E42" s="82" t="s">
        <v>273</v>
      </c>
      <c r="F42" s="82" t="s">
        <v>273</v>
      </c>
    </row>
    <row r="43" spans="1:6" ht="33.75">
      <c r="A43" s="359"/>
      <c r="B43" s="359" t="s">
        <v>199</v>
      </c>
      <c r="C43" s="358" t="s">
        <v>443</v>
      </c>
      <c r="D43" s="88" t="s">
        <v>446</v>
      </c>
      <c r="E43" s="82" t="s">
        <v>325</v>
      </c>
      <c r="F43" s="82" t="s">
        <v>444</v>
      </c>
    </row>
    <row r="44" spans="1:6" ht="22.5">
      <c r="A44" s="359"/>
      <c r="B44" s="359"/>
      <c r="C44" s="358"/>
      <c r="D44" s="90" t="s">
        <v>446</v>
      </c>
      <c r="E44" s="82" t="s">
        <v>326</v>
      </c>
      <c r="F44" s="82" t="s">
        <v>398</v>
      </c>
    </row>
    <row r="45" spans="1:6" ht="112.5">
      <c r="A45" s="359" t="s">
        <v>345</v>
      </c>
      <c r="B45" s="359" t="s">
        <v>509</v>
      </c>
      <c r="C45" s="356" t="s">
        <v>58</v>
      </c>
      <c r="D45" s="88" t="s">
        <v>445</v>
      </c>
      <c r="E45" s="82" t="s">
        <v>331</v>
      </c>
      <c r="F45" s="82" t="s">
        <v>113</v>
      </c>
    </row>
    <row r="46" spans="1:6" ht="78.75">
      <c r="A46" s="359"/>
      <c r="B46" s="359"/>
      <c r="C46" s="358"/>
      <c r="D46" s="357" t="s">
        <v>445</v>
      </c>
      <c r="E46" s="356" t="s">
        <v>332</v>
      </c>
      <c r="F46" s="85" t="s">
        <v>448</v>
      </c>
    </row>
    <row r="47" spans="1:6" ht="135">
      <c r="A47" s="359"/>
      <c r="B47" s="360"/>
      <c r="C47" s="358"/>
      <c r="D47" s="357"/>
      <c r="E47" s="356"/>
      <c r="F47" s="85" t="s">
        <v>112</v>
      </c>
    </row>
    <row r="48" spans="1:6" ht="105" customHeight="1">
      <c r="A48" s="359"/>
      <c r="B48" s="137" t="s">
        <v>510</v>
      </c>
      <c r="C48" s="85" t="s">
        <v>56</v>
      </c>
      <c r="D48" s="75" t="s">
        <v>445</v>
      </c>
      <c r="E48" s="82" t="s">
        <v>334</v>
      </c>
      <c r="F48" s="82" t="s">
        <v>450</v>
      </c>
    </row>
    <row r="49" spans="1:6" ht="78.75">
      <c r="A49" s="359" t="s">
        <v>346</v>
      </c>
      <c r="B49" s="137" t="s">
        <v>511</v>
      </c>
      <c r="C49" s="85" t="s">
        <v>57</v>
      </c>
      <c r="D49" s="75" t="s">
        <v>445</v>
      </c>
      <c r="E49" s="82" t="s">
        <v>273</v>
      </c>
      <c r="F49" s="82" t="s">
        <v>273</v>
      </c>
    </row>
    <row r="50" spans="1:6" ht="33.75">
      <c r="A50" s="359"/>
      <c r="B50" s="359" t="s">
        <v>512</v>
      </c>
      <c r="C50" s="363" t="s">
        <v>221</v>
      </c>
      <c r="D50" s="75" t="s">
        <v>445</v>
      </c>
      <c r="E50" s="82" t="s">
        <v>47</v>
      </c>
      <c r="F50" s="82" t="s">
        <v>449</v>
      </c>
    </row>
    <row r="51" spans="1:6" ht="22.5">
      <c r="A51" s="359"/>
      <c r="B51" s="359"/>
      <c r="C51" s="358"/>
      <c r="D51" s="89" t="s">
        <v>445</v>
      </c>
      <c r="E51" s="82" t="s">
        <v>48</v>
      </c>
      <c r="F51" s="85" t="s">
        <v>451</v>
      </c>
    </row>
    <row r="52" spans="1:6" ht="33.75">
      <c r="A52" s="359"/>
      <c r="B52" s="359"/>
      <c r="C52" s="358"/>
      <c r="D52" s="89" t="s">
        <v>445</v>
      </c>
      <c r="E52" s="82" t="s">
        <v>49</v>
      </c>
      <c r="F52" s="82" t="s">
        <v>452</v>
      </c>
    </row>
    <row r="53" ht="11.25">
      <c r="F53" s="86"/>
    </row>
  </sheetData>
  <sheetProtection sheet="1" objects="1" scenarios="1"/>
  <mergeCells count="33">
    <mergeCell ref="C36:C39"/>
    <mergeCell ref="C50:C52"/>
    <mergeCell ref="A36:A44"/>
    <mergeCell ref="A45:A48"/>
    <mergeCell ref="A49:A52"/>
    <mergeCell ref="B50:B52"/>
    <mergeCell ref="B36:B39"/>
    <mergeCell ref="B14:B17"/>
    <mergeCell ref="B26:B29"/>
    <mergeCell ref="B32:B35"/>
    <mergeCell ref="C14:C17"/>
    <mergeCell ref="B19:B23"/>
    <mergeCell ref="C19:C23"/>
    <mergeCell ref="C8:C10"/>
    <mergeCell ref="D1:D2"/>
    <mergeCell ref="B11:B13"/>
    <mergeCell ref="C11:C13"/>
    <mergeCell ref="A26:A35"/>
    <mergeCell ref="C26:C29"/>
    <mergeCell ref="C32:C35"/>
    <mergeCell ref="A1:A2"/>
    <mergeCell ref="B1:C2"/>
    <mergeCell ref="A3:A25"/>
    <mergeCell ref="E46:E47"/>
    <mergeCell ref="D46:D47"/>
    <mergeCell ref="C45:C47"/>
    <mergeCell ref="B45:B47"/>
    <mergeCell ref="E1:F2"/>
    <mergeCell ref="B43:B44"/>
    <mergeCell ref="C43:C44"/>
    <mergeCell ref="B3:B6"/>
    <mergeCell ref="C3:C6"/>
    <mergeCell ref="B8:B10"/>
  </mergeCells>
  <printOptions/>
  <pageMargins left="0.75" right="0.75" top="1" bottom="1" header="0.5" footer="0.5"/>
  <pageSetup horizontalDpi="600" verticalDpi="600" orientation="landscape" scale="61" r:id="rId1"/>
  <headerFooter alignWithMargins="0">
    <oddHeader>&amp;L&amp;"Arial,Bold"&amp;12Indiana University School of Medicine
HIPAA Security - Final Rule&amp;C&amp;"Arial,Bold"&amp;12CONFIDENTIAL INFORMATION&amp;"Arial,Regular"&amp;10
The information in this report should be protected from inadvertent disclosure.</oddHeader>
    <oddFooter>&amp;L&amp;D&amp;C&amp;"Arial,Bold"&amp;12CONFIDENTIAL INFORMATION&amp;"Arial,Regular"&amp;10
The information in this report should be protected from inadvertent disclosure.&amp;RPage &amp;P of &amp;N</oddFooter>
  </headerFooter>
  <rowBreaks count="2" manualBreakCount="2">
    <brk id="25" max="255" man="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IUSM HIPAA Security Assessment Template</dc:title>
  <dc:subject/>
  <dc:creator>Eric Schmidt</dc:creator>
  <cp:keywords/>
  <dc:description/>
  <cp:lastModifiedBy>Heather H McClane, MBA</cp:lastModifiedBy>
  <cp:lastPrinted>2004-07-29T12:34:17Z</cp:lastPrinted>
  <dcterms:created xsi:type="dcterms:W3CDTF">2004-02-19T16:51:37Z</dcterms:created>
  <dcterms:modified xsi:type="dcterms:W3CDTF">2016-05-09T01:46:50Z</dcterms:modified>
  <cp:category>HIPAA 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389236008</vt:i4>
  </property>
  <property fmtid="{D5CDD505-2E9C-101B-9397-08002B2CF9AE}" pid="3" name="_NewReviewCycle">
    <vt:lpwstr/>
  </property>
  <property fmtid="{D5CDD505-2E9C-101B-9397-08002B2CF9AE}" pid="4" name="_EmailSubject">
    <vt:lpwstr>HIPAA Security Assessment tool</vt:lpwstr>
  </property>
  <property fmtid="{D5CDD505-2E9C-101B-9397-08002B2CF9AE}" pid="5" name="_AuthorEmail">
    <vt:lpwstr>erschmid@iupui.edu</vt:lpwstr>
  </property>
  <property fmtid="{D5CDD505-2E9C-101B-9397-08002B2CF9AE}" pid="6" name="_AuthorEmailDisplayName">
    <vt:lpwstr>Schmidt, Eric W</vt:lpwstr>
  </property>
  <property fmtid="{D5CDD505-2E9C-101B-9397-08002B2CF9AE}" pid="7" name="_ReviewingToolsShownOnce">
    <vt:lpwstr/>
  </property>
</Properties>
</file>