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OEHE\DFPC\Programs\Joint Venture Construction Program (JVCP)\FY 2020\Scoring\"/>
    </mc:Choice>
  </mc:AlternateContent>
  <bookViews>
    <workbookView xWindow="0" yWindow="0" windowWidth="28800" windowHeight="11700"/>
  </bookViews>
  <sheets>
    <sheet name="Part 1 JVCP Score Calc" sheetId="1" r:id="rId1"/>
    <sheet name="Part 2 Weighted Age" sheetId="2" r:id="rId2"/>
    <sheet name="Table B" sheetId="7" r:id="rId3"/>
    <sheet name="Table C" sheetId="4" r:id="rId4"/>
    <sheet name="Table D" sheetId="5" r:id="rId5"/>
    <sheet name="Table E" sheetId="6" r:id="rId6"/>
  </sheets>
  <definedNames>
    <definedName name="_xlnm._FilterDatabase" localSheetId="2" hidden="1">'Table B'!$C$4:$H$360</definedName>
    <definedName name="Community_List">OFFSET('Table B'!$J$5,,,COUNTIF('Table B'!$J$5:$J$360,"?*"),1)</definedName>
    <definedName name="_xlnm.Print_Area" localSheetId="0">'Part 1 JVCP Score Calc'!$B$1:$Y$39</definedName>
    <definedName name="_xlnm.Print_Area" localSheetId="1">'Part 2 Weighted Age'!$B$1:$I$20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4" i="1" l="1"/>
  <c r="AU55" i="5"/>
  <c r="AT55" i="5"/>
  <c r="AS55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AG10" i="1"/>
  <c r="AF10" i="1"/>
  <c r="AF11" i="1"/>
  <c r="AG11" i="1"/>
  <c r="X18" i="1"/>
  <c r="H20" i="1"/>
  <c r="AF9" i="1" l="1"/>
  <c r="AG9" i="1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C15" i="1" l="1"/>
  <c r="AF12" i="1"/>
  <c r="X14" i="1" s="1"/>
  <c r="C16" i="1" l="1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G5" i="5"/>
  <c r="F5" i="5"/>
  <c r="E5" i="5"/>
  <c r="X36" i="1" l="1"/>
  <c r="L39" i="1" s="1"/>
  <c r="N28" i="1"/>
  <c r="X22" i="1"/>
  <c r="G24" i="1" s="1"/>
  <c r="X32" i="1"/>
  <c r="L34" i="1" s="1"/>
  <c r="L24" i="1" l="1"/>
  <c r="X24" i="1" s="1"/>
  <c r="G26" i="1" s="1"/>
  <c r="D28" i="1"/>
  <c r="I12" i="2"/>
  <c r="I13" i="2"/>
  <c r="I14" i="2"/>
  <c r="I15" i="2"/>
  <c r="I16" i="2"/>
  <c r="I17" i="2"/>
  <c r="I18" i="2"/>
  <c r="A13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2" i="7"/>
  <c r="A11" i="7"/>
  <c r="A10" i="7"/>
  <c r="A9" i="7"/>
  <c r="A8" i="7"/>
  <c r="A7" i="7"/>
  <c r="A6" i="7"/>
  <c r="A5" i="7"/>
  <c r="B5" i="7"/>
  <c r="K20" i="1" l="1"/>
  <c r="X20" i="1" s="1"/>
  <c r="L26" i="1" s="1"/>
  <c r="X26" i="1" s="1"/>
  <c r="B6" i="7"/>
  <c r="E17" i="2"/>
  <c r="E16" i="2"/>
  <c r="E15" i="2"/>
  <c r="E13" i="2"/>
  <c r="E12" i="2"/>
  <c r="C19" i="2"/>
  <c r="E7" i="2" s="1"/>
  <c r="I7" i="2" s="1"/>
  <c r="E11" i="2" l="1"/>
  <c r="I11" i="2" s="1"/>
  <c r="E10" i="2"/>
  <c r="I10" i="2" s="1"/>
  <c r="B7" i="7"/>
  <c r="E9" i="2"/>
  <c r="I9" i="2" s="1"/>
  <c r="E14" i="2"/>
  <c r="E8" i="2"/>
  <c r="I8" i="2" s="1"/>
  <c r="I20" i="2" l="1"/>
  <c r="I28" i="1" s="1"/>
  <c r="B8" i="7"/>
  <c r="B9" i="7" s="1"/>
  <c r="X28" i="1" l="1"/>
  <c r="X17" i="1"/>
  <c r="B10" i="7"/>
  <c r="X30" i="1" l="1"/>
  <c r="B11" i="7"/>
  <c r="F34" i="1" l="1"/>
  <c r="X34" i="1" s="1"/>
  <c r="F39" i="1" s="1"/>
  <c r="X39" i="1" s="1"/>
  <c r="B12" i="7"/>
  <c r="B13" i="7" l="1"/>
  <c r="B14" i="7" s="1"/>
  <c r="B15" i="7" l="1"/>
  <c r="B16" i="7" l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l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l="1"/>
  <c r="B154" i="7" s="1"/>
  <c r="B155" i="7" l="1"/>
  <c r="B156" i="7" s="1"/>
  <c r="B157" i="7" s="1"/>
  <c r="B158" i="7" l="1"/>
  <c r="B159" i="7" s="1"/>
  <c r="B160" i="7" l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l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l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20" i="7" l="1"/>
  <c r="B315" i="7"/>
  <c r="B316" i="7" s="1"/>
  <c r="B317" i="7" l="1"/>
  <c r="B318" i="7" l="1"/>
  <c r="B319" i="7" s="1"/>
  <c r="B321" i="7" l="1"/>
  <c r="B322" i="7" s="1"/>
  <c r="B323" i="7" s="1"/>
  <c r="B324" i="7" s="1"/>
  <c r="B325" i="7" l="1"/>
  <c r="B326" i="7" s="1"/>
  <c r="B327" i="7" s="1"/>
  <c r="B328" i="7" s="1"/>
  <c r="B329" i="7" s="1"/>
  <c r="B330" i="7" s="1"/>
  <c r="B331" i="7" s="1"/>
  <c r="B332" i="7" s="1"/>
  <c r="B333" i="7" s="1"/>
  <c r="B334" i="7" l="1"/>
  <c r="B335" i="7" l="1"/>
  <c r="B336" i="7" s="1"/>
  <c r="B337" i="7" s="1"/>
  <c r="B338" i="7" l="1"/>
  <c r="B339" i="7" l="1"/>
  <c r="B340" i="7" l="1"/>
  <c r="B341" i="7" l="1"/>
  <c r="B342" i="7" l="1"/>
  <c r="B343" i="7" l="1"/>
  <c r="B344" i="7" l="1"/>
  <c r="B345" i="7" l="1"/>
  <c r="B346" i="7" l="1"/>
  <c r="B347" i="7" l="1"/>
  <c r="B348" i="7" l="1"/>
  <c r="B349" i="7" l="1"/>
  <c r="B350" i="7" l="1"/>
  <c r="B351" i="7" l="1"/>
  <c r="B352" i="7" s="1"/>
  <c r="B353" i="7" s="1"/>
  <c r="B354" i="7" s="1"/>
  <c r="B355" i="7" s="1"/>
  <c r="B356" i="7" s="1"/>
  <c r="B357" i="7" s="1"/>
  <c r="B358" i="7" s="1"/>
  <c r="B359" i="7" s="1"/>
  <c r="B360" i="7" s="1"/>
  <c r="J84" i="7" s="1"/>
  <c r="J14" i="7"/>
  <c r="J18" i="7"/>
  <c r="J15" i="7"/>
  <c r="J289" i="7"/>
  <c r="J20" i="7"/>
  <c r="J254" i="7"/>
  <c r="J16" i="7"/>
  <c r="J186" i="7"/>
  <c r="J297" i="7"/>
  <c r="J332" i="7"/>
  <c r="J107" i="7"/>
  <c r="J128" i="7"/>
  <c r="J333" i="7"/>
  <c r="J102" i="7"/>
  <c r="J163" i="7"/>
  <c r="J98" i="7"/>
  <c r="J68" i="7"/>
  <c r="J293" i="7"/>
  <c r="J77" i="7"/>
  <c r="J184" i="7"/>
  <c r="J34" i="7"/>
  <c r="J201" i="7"/>
  <c r="J324" i="7"/>
  <c r="J93" i="7"/>
  <c r="J169" i="7"/>
  <c r="J86" i="7"/>
  <c r="J175" i="7"/>
  <c r="J65" i="7"/>
  <c r="J328" i="7"/>
  <c r="J170" i="7"/>
  <c r="J251" i="7"/>
  <c r="J155" i="7"/>
  <c r="J230" i="7"/>
  <c r="J282" i="7"/>
  <c r="J176" i="7"/>
  <c r="J202" i="7"/>
  <c r="J148" i="7"/>
  <c r="J194" i="7"/>
  <c r="J206" i="7"/>
  <c r="J253" i="7"/>
  <c r="J334" i="7"/>
  <c r="J208" i="7"/>
  <c r="J60" i="7"/>
  <c r="J290" i="7"/>
  <c r="J106" i="7"/>
  <c r="J198" i="7"/>
  <c r="J101" i="7"/>
  <c r="J321" i="7"/>
  <c r="J126" i="7"/>
  <c r="J92" i="7"/>
  <c r="J40" i="7"/>
  <c r="J298" i="7"/>
  <c r="J209" i="7"/>
  <c r="J212" i="7"/>
  <c r="J62" i="7"/>
  <c r="J57" i="7"/>
  <c r="J344" i="7"/>
  <c r="J151" i="7"/>
  <c r="J261" i="7"/>
  <c r="J228" i="7"/>
  <c r="J340" i="7"/>
  <c r="J267" i="7"/>
  <c r="J38" i="7"/>
  <c r="J271" i="7"/>
  <c r="J120" i="7"/>
  <c r="J339" i="7"/>
  <c r="J138" i="7"/>
  <c r="J182" i="7"/>
  <c r="J152" i="7"/>
  <c r="J19" i="7"/>
  <c r="J272" i="7"/>
  <c r="J193" i="7"/>
  <c r="J204" i="7"/>
  <c r="J116" i="7"/>
  <c r="J95" i="7"/>
  <c r="J145" i="7"/>
  <c r="J179" i="7"/>
  <c r="J191" i="7"/>
  <c r="J113" i="7"/>
  <c r="J153" i="7"/>
  <c r="J110" i="7"/>
  <c r="J47" i="7"/>
  <c r="J335" i="7"/>
  <c r="J100" i="7" l="1"/>
  <c r="J241" i="7"/>
  <c r="J70" i="7"/>
  <c r="J118" i="7"/>
  <c r="J263" i="7"/>
  <c r="J278" i="7"/>
  <c r="J139" i="7"/>
  <c r="J355" i="7"/>
  <c r="J248" i="7"/>
  <c r="J190" i="7"/>
  <c r="J257" i="7"/>
  <c r="J252" i="7"/>
  <c r="J336" i="7"/>
  <c r="J327" i="7"/>
  <c r="J173" i="7"/>
  <c r="J75" i="7"/>
  <c r="J114" i="7"/>
  <c r="J246" i="7"/>
  <c r="J330" i="7"/>
  <c r="J259" i="7"/>
  <c r="J268" i="7"/>
  <c r="J154" i="7"/>
  <c r="J275" i="7"/>
  <c r="J131" i="7"/>
  <c r="J213" i="7"/>
  <c r="J72" i="7"/>
  <c r="J79" i="7"/>
  <c r="J269" i="7"/>
  <c r="J143" i="7"/>
  <c r="J342" i="7"/>
  <c r="J109" i="7"/>
  <c r="J229" i="7"/>
  <c r="J214" i="7"/>
  <c r="J94" i="7"/>
  <c r="J239" i="7"/>
  <c r="J76" i="7"/>
  <c r="J42" i="7"/>
  <c r="J207" i="7"/>
  <c r="J85" i="7"/>
  <c r="J162" i="7"/>
  <c r="J171" i="7"/>
  <c r="J23" i="7"/>
  <c r="J348" i="7"/>
  <c r="J165" i="7"/>
  <c r="J270" i="7"/>
  <c r="J347" i="7"/>
  <c r="J242" i="7"/>
  <c r="J66" i="7"/>
  <c r="J88" i="7"/>
  <c r="J36" i="7"/>
  <c r="J130" i="7"/>
  <c r="J236" i="7"/>
  <c r="J78" i="7"/>
  <c r="J232" i="7"/>
  <c r="J220" i="7"/>
  <c r="J22" i="7"/>
  <c r="J111" i="7"/>
  <c r="J167" i="7"/>
  <c r="J250" i="7"/>
  <c r="J144" i="7"/>
  <c r="J320" i="7"/>
  <c r="J295" i="7"/>
  <c r="J134" i="7"/>
  <c r="J255" i="7"/>
  <c r="J73" i="7"/>
  <c r="J200" i="7"/>
  <c r="J141" i="7"/>
  <c r="J99" i="7"/>
  <c r="J159" i="7"/>
  <c r="J329" i="7"/>
  <c r="J199" i="7"/>
  <c r="J112" i="7"/>
  <c r="J125" i="7"/>
  <c r="J71" i="7"/>
  <c r="J168" i="7"/>
  <c r="J353" i="7"/>
  <c r="J357" i="7"/>
  <c r="J223" i="7"/>
  <c r="J90" i="7"/>
  <c r="J160" i="7"/>
  <c r="J300" i="7"/>
  <c r="J50" i="7"/>
  <c r="J287" i="7"/>
  <c r="J301" i="7"/>
  <c r="J288" i="7"/>
  <c r="J273" i="7"/>
  <c r="J238" i="7"/>
  <c r="J164" i="7"/>
  <c r="J243" i="7"/>
  <c r="J237" i="7"/>
  <c r="J274" i="7"/>
  <c r="J277" i="7"/>
  <c r="J129" i="7"/>
  <c r="J299" i="7"/>
  <c r="J29" i="7"/>
  <c r="J354" i="7"/>
  <c r="J189" i="7"/>
  <c r="J177" i="7"/>
  <c r="J156" i="7"/>
  <c r="J178" i="7"/>
  <c r="J222" i="7"/>
  <c r="J283" i="7"/>
  <c r="J341" i="7"/>
  <c r="J61" i="7"/>
  <c r="J69" i="7"/>
  <c r="J137" i="7"/>
  <c r="J358" i="7"/>
  <c r="J51" i="7"/>
  <c r="J240" i="7"/>
  <c r="J195" i="7"/>
  <c r="J266" i="7"/>
  <c r="J322" i="7"/>
  <c r="J46" i="7"/>
  <c r="J226" i="7"/>
  <c r="J244" i="7"/>
  <c r="J180" i="7"/>
  <c r="J64" i="7"/>
  <c r="J188" i="7"/>
  <c r="J265" i="7"/>
  <c r="J285" i="7"/>
  <c r="J127" i="7"/>
  <c r="J224" i="7"/>
  <c r="J264" i="7"/>
  <c r="J215" i="7"/>
  <c r="J31" i="7"/>
  <c r="J89" i="7"/>
  <c r="J56" i="7"/>
  <c r="J41" i="7"/>
  <c r="J225" i="7"/>
  <c r="J149" i="7"/>
  <c r="J97" i="7"/>
  <c r="J37" i="7"/>
  <c r="J17" i="7"/>
  <c r="J161" i="7"/>
  <c r="J294" i="7"/>
  <c r="J218" i="7"/>
  <c r="J172" i="7"/>
  <c r="J211" i="7"/>
  <c r="J80" i="7"/>
  <c r="J296" i="7"/>
  <c r="J323" i="7"/>
  <c r="J52" i="7"/>
  <c r="J326" i="7"/>
  <c r="J203" i="7"/>
  <c r="J96" i="7"/>
  <c r="J221" i="7"/>
  <c r="J292" i="7"/>
  <c r="J39" i="7"/>
  <c r="J33" i="7"/>
  <c r="J158" i="7"/>
  <c r="J346" i="7"/>
  <c r="J359" i="7"/>
  <c r="J325" i="7"/>
  <c r="J352" i="7"/>
  <c r="J122" i="7"/>
  <c r="J351" i="7"/>
  <c r="J235" i="7"/>
  <c r="J103" i="7"/>
  <c r="J124" i="7"/>
  <c r="J245" i="7"/>
  <c r="J279" i="7"/>
  <c r="J104" i="7"/>
  <c r="J343" i="7"/>
  <c r="J219" i="7"/>
  <c r="J82" i="7"/>
  <c r="J30" i="7"/>
  <c r="J32" i="7"/>
  <c r="J192" i="7"/>
  <c r="J210" i="7"/>
  <c r="J140" i="7"/>
  <c r="J44" i="7"/>
  <c r="J249" i="7"/>
  <c r="J349" i="7"/>
  <c r="J187" i="7"/>
  <c r="J123" i="7"/>
  <c r="J260" i="7"/>
  <c r="J247" i="7"/>
  <c r="J234" i="7"/>
  <c r="J117" i="7"/>
  <c r="J74" i="7"/>
  <c r="J233" i="7"/>
  <c r="J256" i="7"/>
  <c r="J276" i="7"/>
  <c r="J59" i="7"/>
  <c r="J28" i="7"/>
  <c r="J205" i="7"/>
  <c r="J337" i="7"/>
  <c r="J338" i="7"/>
  <c r="J91" i="7"/>
  <c r="J48" i="7"/>
  <c r="J291" i="7"/>
  <c r="J54" i="7"/>
  <c r="J136" i="7"/>
  <c r="J196" i="7"/>
  <c r="J21" i="7"/>
  <c r="J119" i="7"/>
  <c r="J25" i="7"/>
  <c r="J133" i="7"/>
  <c r="J67" i="7"/>
  <c r="J197" i="7"/>
  <c r="J142" i="7"/>
  <c r="J87" i="7"/>
  <c r="J185" i="7"/>
  <c r="J331" i="7"/>
  <c r="J356" i="7"/>
  <c r="J286" i="7"/>
  <c r="J227" i="7"/>
  <c r="J345" i="7"/>
  <c r="J115" i="7"/>
  <c r="J35" i="7"/>
  <c r="J49" i="7"/>
  <c r="J53" i="7"/>
  <c r="J183" i="7"/>
  <c r="J105" i="7"/>
  <c r="J181" i="7"/>
  <c r="J55" i="7"/>
  <c r="J174" i="7"/>
  <c r="J231" i="7"/>
  <c r="J81" i="7"/>
  <c r="J63" i="7"/>
  <c r="J135" i="7"/>
  <c r="J166" i="7"/>
  <c r="J281" i="7"/>
  <c r="J150" i="7"/>
  <c r="J216" i="7"/>
  <c r="J360" i="7"/>
  <c r="J13" i="7"/>
  <c r="J258" i="7"/>
  <c r="J121" i="7"/>
  <c r="J45" i="7"/>
  <c r="J27" i="7"/>
  <c r="J83" i="7"/>
  <c r="J108" i="7"/>
  <c r="J132" i="7"/>
  <c r="J24" i="7"/>
  <c r="J217" i="7"/>
  <c r="J262" i="7"/>
  <c r="J146" i="7"/>
  <c r="J280" i="7"/>
  <c r="J157" i="7"/>
  <c r="J147" i="7"/>
  <c r="J58" i="7"/>
  <c r="J284" i="7"/>
  <c r="J43" i="7"/>
  <c r="J26" i="7"/>
  <c r="J350" i="7"/>
  <c r="J5" i="7"/>
  <c r="J7" i="7"/>
  <c r="J8" i="7"/>
  <c r="J6" i="7"/>
  <c r="J10" i="7"/>
  <c r="J9" i="7"/>
  <c r="J11" i="7"/>
  <c r="J12" i="7"/>
</calcChain>
</file>

<file path=xl/comments1.xml><?xml version="1.0" encoding="utf-8"?>
<comments xmlns="http://schemas.openxmlformats.org/spreadsheetml/2006/main">
  <authors>
    <author>Longstaff, John (IHS/HQ)</author>
    <author>Weekley, Brad (IHS/ABR/OEH)</author>
  </authors>
  <commentList>
    <comment ref="L12" authorId="0" shapeId="0">
      <text>
        <r>
          <rPr>
            <b/>
            <sz val="6"/>
            <color indexed="81"/>
            <rFont val="Tahoma"/>
            <family val="2"/>
          </rPr>
          <t>Pick an IHS Area From the List</t>
        </r>
      </text>
    </comment>
    <comment ref="X13" authorId="0" shapeId="0">
      <text>
        <r>
          <rPr>
            <b/>
            <sz val="6"/>
            <color indexed="81"/>
            <rFont val="Tahoma"/>
            <family val="2"/>
          </rPr>
          <t>Type in the Projected 2029 User Population to be served by the Proposed Facility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8" authorId="0" shapeId="0">
      <text>
        <r>
          <rPr>
            <b/>
            <sz val="6"/>
            <color indexed="81"/>
            <rFont val="Tahoma"/>
            <family val="2"/>
          </rPr>
          <t>Don't forget to fill out the "Part 2" TAB, next tab over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9" authorId="0" shapeId="0">
      <text>
        <r>
          <rPr>
            <b/>
            <sz val="6"/>
            <color indexed="81"/>
            <rFont val="Tahoma"/>
            <family val="2"/>
          </rPr>
          <t>Select a Location from the List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1" shapeId="0">
      <text>
        <r>
          <rPr>
            <sz val="6"/>
            <color indexed="81"/>
            <rFont val="Tahoma"/>
            <family val="2"/>
          </rPr>
          <t>FEDS Defic Codes:
#2 - Life Safety
#3 - Gen Safety
#4 - Environmental Compliance
#7 - Handicapped Compliance
#8 - Energy Conservation
#10 - Architechtural
#11 - Structural / Civil
#12 - Mechanical
#13 - Electrical
#14 - Utilities
#17 - Roof</t>
        </r>
      </text>
    </comment>
    <comment ref="X31" authorId="0" shapeId="0">
      <text>
        <r>
          <rPr>
            <b/>
            <sz val="6"/>
            <color indexed="81"/>
            <rFont val="Tahoma"/>
            <family val="2"/>
          </rPr>
          <t>Any facility that at least offers emergency care 24 hours a day, with at least one physician available to the emergency care area within approximately 30 minutes.  This includes any ER located at the existing facility.</t>
        </r>
      </text>
    </comment>
    <comment ref="H36" authorId="0" shapeId="0">
      <text>
        <r>
          <rPr>
            <b/>
            <sz val="6"/>
            <color indexed="81"/>
            <rFont val="Tahoma"/>
            <family val="2"/>
          </rPr>
          <t>Enter the Percentage of the Initial Equipment the Tribal Organization is to Provide (Max 100%)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Longstaff, John (IHS/HQ)</author>
  </authors>
  <commentList>
    <comment ref="B6" authorId="0" shapeId="0">
      <text>
        <r>
          <rPr>
            <b/>
            <sz val="8"/>
            <color indexed="81"/>
            <rFont val="Tahoma"/>
            <family val="2"/>
          </rPr>
          <t>Enter Building Number in This Column (optional)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</rPr>
          <t>Insert the Size of Each Building in this Column</t>
        </r>
      </text>
    </comment>
    <comment ref="G6" authorId="0" shapeId="0">
      <text>
        <r>
          <rPr>
            <b/>
            <sz val="8"/>
            <color indexed="81"/>
            <rFont val="Tahoma"/>
            <family val="2"/>
          </rPr>
          <t>Insert Age of Each Building in This Column</t>
        </r>
      </text>
    </comment>
  </commentList>
</comments>
</file>

<file path=xl/sharedStrings.xml><?xml version="1.0" encoding="utf-8"?>
<sst xmlns="http://schemas.openxmlformats.org/spreadsheetml/2006/main" count="1674" uniqueCount="819">
  <si>
    <r>
      <rPr>
        <sz val="11"/>
        <color rgb="FF3B3D42"/>
        <rFont val="Courier New"/>
        <family val="49"/>
      </rPr>
      <t xml:space="preserve">* </t>
    </r>
    <r>
      <rPr>
        <sz val="11"/>
        <color rgb="FF4D4F54"/>
        <rFont val="Courier New"/>
        <family val="49"/>
      </rPr>
      <t xml:space="preserve">* * </t>
    </r>
    <r>
      <rPr>
        <sz val="11"/>
        <color rgb="FF3B3D42"/>
        <rFont val="Courier New"/>
        <family val="49"/>
      </rPr>
      <t xml:space="preserve">* </t>
    </r>
    <r>
      <rPr>
        <sz val="11"/>
        <color rgb="FF4D4F54"/>
        <rFont val="Courier New"/>
        <family val="49"/>
      </rPr>
      <t xml:space="preserve">* </t>
    </r>
    <r>
      <rPr>
        <sz val="11"/>
        <color rgb="FF3B3D42"/>
        <rFont val="Courier New"/>
        <family val="49"/>
      </rPr>
      <t xml:space="preserve">* * * </t>
    </r>
    <r>
      <rPr>
        <sz val="11"/>
        <color rgb="FF4D4F54"/>
        <rFont val="Courier New"/>
        <family val="49"/>
      </rPr>
      <t xml:space="preserve">* </t>
    </r>
    <r>
      <rPr>
        <sz val="11"/>
        <color rgb="FF3B3D42"/>
        <rFont val="Courier New"/>
        <family val="49"/>
      </rPr>
      <t>* * * * * * * *  * * * * * * * * * * * * * * *</t>
    </r>
  </si>
  <si>
    <r>
      <rPr>
        <b/>
        <sz val="11"/>
        <color rgb="FF1A1A21"/>
        <rFont val="Arial"/>
        <family val="34"/>
      </rPr>
      <t>INDIAN HEALTH SERVICE, JOINT VENTURE CONSTRUCTION PROGRAM</t>
    </r>
  </si>
  <si>
    <r>
      <rPr>
        <b/>
        <sz val="11"/>
        <color rgb="FF1A1A21"/>
        <rFont val="Arial"/>
        <family val="34"/>
      </rPr>
      <t>PHASE I DATA AND COMPUTATION FORM</t>
    </r>
  </si>
  <si>
    <r>
      <rPr>
        <sz val="11"/>
        <color rgb="FF1A1A21"/>
        <rFont val="Arial"/>
        <family val="34"/>
      </rPr>
      <t xml:space="preserve">* * </t>
    </r>
    <r>
      <rPr>
        <sz val="11"/>
        <color rgb="FF3B3D42"/>
        <rFont val="Arial"/>
        <family val="34"/>
      </rPr>
      <t xml:space="preserve">* </t>
    </r>
    <r>
      <rPr>
        <b/>
        <sz val="11"/>
        <color rgb="FF1A1A21"/>
        <rFont val="Arial"/>
        <family val="34"/>
      </rPr>
      <t xml:space="preserve">TO BE VALIDATED BY IHS AREA OFFICE </t>
    </r>
    <r>
      <rPr>
        <sz val="11"/>
        <color rgb="FF3B3D42"/>
        <rFont val="Arial"/>
        <family val="34"/>
      </rPr>
      <t>* * *</t>
    </r>
  </si>
  <si>
    <r>
      <rPr>
        <b/>
        <sz val="11"/>
        <color rgb="FF1A1A21"/>
        <rFont val="Arial"/>
        <family val="34"/>
      </rPr>
      <t>PART 1 - JVCP SCORE CALCULATION</t>
    </r>
  </si>
  <si>
    <r>
      <rPr>
        <b/>
        <sz val="11"/>
        <color rgb="FF18181F"/>
        <rFont val="Arial"/>
        <family val="34"/>
      </rPr>
      <t xml:space="preserve">JVCP PHASE </t>
    </r>
    <r>
      <rPr>
        <b/>
        <sz val="11"/>
        <color rgb="FF36363B"/>
        <rFont val="Arial"/>
        <family val="34"/>
      </rPr>
      <t xml:space="preserve">I </t>
    </r>
    <r>
      <rPr>
        <b/>
        <sz val="11"/>
        <color rgb="FF18181F"/>
        <rFont val="Arial"/>
        <family val="34"/>
      </rPr>
      <t>DATA AND COMPUTATION FORM</t>
    </r>
  </si>
  <si>
    <r>
      <rPr>
        <b/>
        <sz val="11"/>
        <color rgb="FF18181F"/>
        <rFont val="Arial"/>
        <family val="34"/>
      </rPr>
      <t>PART 2- WEIGHTED AVERAGE AGE OF HEALTH COMPLEX WORKSHEET</t>
    </r>
  </si>
  <si>
    <t>SECTION II - PRE-APPLICATION PROCESS</t>
  </si>
  <si>
    <t>I.</t>
  </si>
  <si>
    <t>SECTION II - SELECTION PROCESS</t>
  </si>
  <si>
    <t>=</t>
  </si>
  <si>
    <t>x</t>
  </si>
  <si>
    <t>+</t>
  </si>
  <si>
    <t>÷</t>
  </si>
  <si>
    <r>
      <rPr>
        <b/>
        <sz val="11"/>
        <color rgb="FF1A1A21"/>
        <rFont val="Arial"/>
        <family val="34"/>
      </rPr>
      <t>EXHIB</t>
    </r>
    <r>
      <rPr>
        <b/>
        <sz val="11"/>
        <color rgb="FF3B3D42"/>
        <rFont val="Arial"/>
        <family val="34"/>
      </rPr>
      <t>I</t>
    </r>
    <r>
      <rPr>
        <b/>
        <sz val="11"/>
        <color rgb="FF1A1A21"/>
        <rFont val="Arial"/>
        <family val="34"/>
      </rPr>
      <t xml:space="preserve">T </t>
    </r>
    <r>
      <rPr>
        <sz val="11"/>
        <color rgb="FF1A1A21"/>
        <rFont val="Arial"/>
        <family val="34"/>
      </rPr>
      <t xml:space="preserve">Ill - </t>
    </r>
    <r>
      <rPr>
        <b/>
        <sz val="11"/>
        <color rgb="FF1A1A21"/>
        <rFont val="Arial"/>
        <family val="34"/>
      </rPr>
      <t>JVCP PHASE I DATA AND COMPUTATION FORM</t>
    </r>
  </si>
  <si>
    <r>
      <rPr>
        <sz val="7"/>
        <color rgb="FF18181F"/>
        <rFont val="Arial"/>
        <family val="2"/>
      </rPr>
      <t>COMPONENT BUILD</t>
    </r>
    <r>
      <rPr>
        <sz val="7"/>
        <color rgb="FF36363B"/>
        <rFont val="Arial"/>
        <family val="2"/>
      </rPr>
      <t>I</t>
    </r>
    <r>
      <rPr>
        <sz val="7"/>
        <color rgb="FF18181F"/>
        <rFont val="Arial"/>
        <family val="2"/>
      </rPr>
      <t>NG NUMBER</t>
    </r>
  </si>
  <si>
    <r>
      <rPr>
        <sz val="7"/>
        <color rgb="FF18181F"/>
        <rFont val="Arial"/>
        <family val="2"/>
      </rPr>
      <t>WEIGHTED AGE OF PORT</t>
    </r>
    <r>
      <rPr>
        <sz val="7"/>
        <color rgb="FF36363B"/>
        <rFont val="Arial"/>
        <family val="2"/>
      </rPr>
      <t>I</t>
    </r>
    <r>
      <rPr>
        <sz val="7"/>
        <color rgb="FF18181F"/>
        <rFont val="Arial"/>
        <family val="2"/>
      </rPr>
      <t>ON OF TOTAL FACILITY</t>
    </r>
  </si>
  <si>
    <r>
      <rPr>
        <sz val="7"/>
        <color rgb="FF18181F"/>
        <rFont val="Arial"/>
        <family val="2"/>
      </rPr>
      <t xml:space="preserve">TOTAL WEIGHTED AVERAGE FACILITY AGE </t>
    </r>
    <r>
      <rPr>
        <sz val="7"/>
        <color rgb="FF36363B"/>
        <rFont val="Arial"/>
        <family val="2"/>
      </rPr>
      <t xml:space="preserve">= </t>
    </r>
    <r>
      <rPr>
        <sz val="7"/>
        <color rgb="FF18181F"/>
        <rFont val="Arial"/>
        <family val="2"/>
      </rPr>
      <t xml:space="preserve">(Enter </t>
    </r>
    <r>
      <rPr>
        <sz val="7"/>
        <color rgb="FF36363B"/>
        <rFont val="Arial"/>
        <family val="2"/>
      </rPr>
      <t>i</t>
    </r>
    <r>
      <rPr>
        <sz val="7"/>
        <color rgb="FF18181F"/>
        <rFont val="Arial"/>
        <family val="2"/>
      </rPr>
      <t>n Part 1 Item C.)</t>
    </r>
  </si>
  <si>
    <t>-</t>
  </si>
  <si>
    <t>C.</t>
  </si>
  <si>
    <t>[Using Table C, enter the value of Line H for Condition Factor, then the Age of Facility to read the Age and Condition Factor.]</t>
  </si>
  <si>
    <t xml:space="preserve">  30  x</t>
  </si>
  <si>
    <t xml:space="preserve">  % Equipment Cost (0 - 100%)</t>
  </si>
  <si>
    <t>70   x</t>
  </si>
  <si>
    <t>Enter data in these cells only.</t>
  </si>
  <si>
    <t>Calculated fields.  Do not change</t>
  </si>
  <si>
    <r>
      <rPr>
        <b/>
        <sz val="7"/>
        <color rgb="FF1A1A21"/>
        <rFont val="Arial"/>
        <family val="2"/>
      </rPr>
      <t>PROJECT IDENTIFICATION</t>
    </r>
  </si>
  <si>
    <r>
      <rPr>
        <b/>
        <sz val="7"/>
        <color rgb="FF1A1A21"/>
        <rFont val="Arial"/>
        <family val="2"/>
      </rPr>
      <t>A</t>
    </r>
    <r>
      <rPr>
        <b/>
        <sz val="7"/>
        <color rgb="FF4D4F54"/>
        <rFont val="Arial"/>
        <family val="2"/>
      </rPr>
      <t>.</t>
    </r>
  </si>
  <si>
    <r>
      <rPr>
        <b/>
        <sz val="7"/>
        <color rgb="FF1A1A21"/>
        <rFont val="Arial"/>
        <family val="2"/>
      </rPr>
      <t>Projec</t>
    </r>
    <r>
      <rPr>
        <b/>
        <sz val="7"/>
        <color rgb="FF3B3D42"/>
        <rFont val="Arial"/>
        <family val="2"/>
      </rPr>
      <t>te</t>
    </r>
    <r>
      <rPr>
        <b/>
        <sz val="7"/>
        <color rgb="FF1A1A21"/>
        <rFont val="Arial"/>
        <family val="2"/>
      </rPr>
      <t>d User Populat</t>
    </r>
    <r>
      <rPr>
        <b/>
        <sz val="7"/>
        <color rgb="FF3B3D42"/>
        <rFont val="Arial"/>
        <family val="2"/>
      </rPr>
      <t>i</t>
    </r>
    <r>
      <rPr>
        <b/>
        <sz val="7"/>
        <color rgb="FF1A1A21"/>
        <rFont val="Arial"/>
        <family val="2"/>
      </rPr>
      <t>on</t>
    </r>
  </si>
  <si>
    <r>
      <rPr>
        <b/>
        <sz val="7"/>
        <color rgb="FF1A1A21"/>
        <rFont val="Arial"/>
        <family val="2"/>
      </rPr>
      <t>B</t>
    </r>
    <r>
      <rPr>
        <b/>
        <sz val="7"/>
        <color rgb="FF3F5969"/>
        <rFont val="Arial"/>
        <family val="2"/>
      </rPr>
      <t>.</t>
    </r>
  </si>
  <si>
    <r>
      <rPr>
        <b/>
        <sz val="7"/>
        <color rgb="FF1A1A21"/>
        <rFont val="Arial"/>
        <family val="2"/>
      </rPr>
      <t>D</t>
    </r>
    <r>
      <rPr>
        <b/>
        <sz val="7"/>
        <color rgb="FF3B3D42"/>
        <rFont val="Arial"/>
        <family val="2"/>
      </rPr>
      <t>.</t>
    </r>
  </si>
  <si>
    <r>
      <rPr>
        <b/>
        <sz val="7"/>
        <color rgb="FF1A1A21"/>
        <rFont val="Arial"/>
        <family val="2"/>
      </rPr>
      <t>Total Weighted Average Facil</t>
    </r>
    <r>
      <rPr>
        <b/>
        <sz val="7"/>
        <color rgb="FF3B3D42"/>
        <rFont val="Arial"/>
        <family val="2"/>
      </rPr>
      <t>i</t>
    </r>
    <r>
      <rPr>
        <b/>
        <sz val="7"/>
        <color rgb="FF1A1A21"/>
        <rFont val="Arial"/>
        <family val="2"/>
      </rPr>
      <t>ty Age</t>
    </r>
    <r>
      <rPr>
        <sz val="7"/>
        <color rgb="FF1A1A21"/>
        <rFont val="Arial"/>
        <family val="2"/>
      </rPr>
      <t xml:space="preserve"> </t>
    </r>
    <r>
      <rPr>
        <sz val="7"/>
        <color rgb="FF3B3D42"/>
        <rFont val="Arial"/>
        <family val="2"/>
      </rPr>
      <t>[From Part 2]</t>
    </r>
  </si>
  <si>
    <r>
      <rPr>
        <b/>
        <sz val="7"/>
        <color rgb="FF1A1A21"/>
        <rFont val="Arial"/>
        <family val="2"/>
      </rPr>
      <t>E.</t>
    </r>
  </si>
  <si>
    <r>
      <rPr>
        <b/>
        <sz val="7"/>
        <color rgb="FF1A1A21"/>
        <rFont val="Arial"/>
        <family val="2"/>
      </rPr>
      <t>F</t>
    </r>
    <r>
      <rPr>
        <b/>
        <sz val="7"/>
        <color rgb="FF5E6064"/>
        <rFont val="Arial"/>
        <family val="2"/>
      </rPr>
      <t>.</t>
    </r>
  </si>
  <si>
    <r>
      <rPr>
        <b/>
        <sz val="7"/>
        <color rgb="FF1A1A21"/>
        <rFont val="Arial"/>
        <family val="2"/>
      </rPr>
      <t>G</t>
    </r>
    <r>
      <rPr>
        <b/>
        <sz val="7"/>
        <color rgb="FF3B3D42"/>
        <rFont val="Arial"/>
        <family val="2"/>
      </rPr>
      <t>.</t>
    </r>
  </si>
  <si>
    <r>
      <rPr>
        <b/>
        <sz val="7"/>
        <color rgb="FF1A1A21"/>
        <rFont val="Arial"/>
        <family val="2"/>
      </rPr>
      <t>H.</t>
    </r>
  </si>
  <si>
    <r>
      <rPr>
        <b/>
        <sz val="7"/>
        <color rgb="FF1A1A21"/>
        <rFont val="Arial"/>
        <family val="2"/>
      </rPr>
      <t>J</t>
    </r>
    <r>
      <rPr>
        <b/>
        <sz val="7"/>
        <color rgb="FF4D4F54"/>
        <rFont val="Arial"/>
        <family val="2"/>
      </rPr>
      <t>.</t>
    </r>
  </si>
  <si>
    <r>
      <rPr>
        <b/>
        <sz val="7"/>
        <color rgb="FF1A1A21"/>
        <rFont val="Arial"/>
        <family val="2"/>
      </rPr>
      <t>K</t>
    </r>
    <r>
      <rPr>
        <b/>
        <sz val="7"/>
        <color rgb="FF3B3D42"/>
        <rFont val="Arial"/>
        <family val="2"/>
      </rPr>
      <t>.</t>
    </r>
  </si>
  <si>
    <r>
      <rPr>
        <b/>
        <sz val="7"/>
        <color rgb="FF1A1A21"/>
        <rFont val="Arial"/>
        <family val="2"/>
      </rPr>
      <t>L.</t>
    </r>
  </si>
  <si>
    <r>
      <rPr>
        <b/>
        <sz val="7"/>
        <color rgb="FF1A1A21"/>
        <rFont val="Arial"/>
        <family val="2"/>
      </rPr>
      <t>M</t>
    </r>
    <r>
      <rPr>
        <b/>
        <sz val="7"/>
        <color rgb="FF262F49"/>
        <rFont val="Arial"/>
        <family val="2"/>
      </rPr>
      <t>.</t>
    </r>
  </si>
  <si>
    <r>
      <rPr>
        <b/>
        <sz val="7"/>
        <color rgb="FF1A1A21"/>
        <rFont val="Arial"/>
        <family val="2"/>
      </rPr>
      <t>N</t>
    </r>
    <r>
      <rPr>
        <b/>
        <sz val="7"/>
        <color rgb="FF5E6064"/>
        <rFont val="Arial"/>
        <family val="2"/>
      </rPr>
      <t>.</t>
    </r>
  </si>
  <si>
    <r>
      <rPr>
        <b/>
        <sz val="7"/>
        <color rgb="FF1A1A21"/>
        <rFont val="Arial"/>
        <family val="2"/>
      </rPr>
      <t>SCORE</t>
    </r>
  </si>
  <si>
    <r>
      <rPr>
        <b/>
        <sz val="7"/>
        <color rgb="FF1A1A21"/>
        <rFont val="Arial"/>
        <family val="2"/>
      </rPr>
      <t xml:space="preserve">Cost </t>
    </r>
    <r>
      <rPr>
        <b/>
        <sz val="7"/>
        <color rgb="FF3B3D42"/>
        <rFont val="Arial"/>
        <family val="2"/>
      </rPr>
      <t>t</t>
    </r>
    <r>
      <rPr>
        <b/>
        <sz val="7"/>
        <color rgb="FF1A1A21"/>
        <rFont val="Arial"/>
        <family val="2"/>
      </rPr>
      <t>o Repa</t>
    </r>
    <r>
      <rPr>
        <b/>
        <sz val="7"/>
        <color rgb="FF3B3D42"/>
        <rFont val="Arial"/>
        <family val="2"/>
      </rPr>
      <t>i</t>
    </r>
    <r>
      <rPr>
        <b/>
        <sz val="7"/>
        <color rgb="FF1A1A21"/>
        <rFont val="Arial"/>
        <family val="2"/>
      </rPr>
      <t>r</t>
    </r>
    <r>
      <rPr>
        <sz val="7"/>
        <color rgb="FF3B3D42"/>
        <rFont val="Arial"/>
        <family val="2"/>
      </rPr>
      <t xml:space="preserve">: </t>
    </r>
    <r>
      <rPr>
        <sz val="7"/>
        <color rgb="FF4D4F54"/>
        <rFont val="Arial"/>
        <family val="2"/>
      </rPr>
      <t xml:space="preserve">[Sum the </t>
    </r>
    <r>
      <rPr>
        <sz val="7"/>
        <color rgb="FF3B3D42"/>
        <rFont val="Arial"/>
        <family val="2"/>
      </rPr>
      <t>F</t>
    </r>
    <r>
      <rPr>
        <sz val="7"/>
        <color rgb="FF1A1A21"/>
        <rFont val="Arial"/>
        <family val="2"/>
      </rPr>
      <t>E</t>
    </r>
    <r>
      <rPr>
        <sz val="7"/>
        <color rgb="FF3B3D42"/>
        <rFont val="Arial"/>
        <family val="2"/>
      </rPr>
      <t xml:space="preserve">DS </t>
    </r>
    <r>
      <rPr>
        <sz val="7"/>
        <color rgb="FF4D4F54"/>
        <rFont val="Arial"/>
        <family val="2"/>
      </rPr>
      <t xml:space="preserve">costs </t>
    </r>
    <r>
      <rPr>
        <sz val="7"/>
        <color rgb="FF3B3D42"/>
        <rFont val="Arial"/>
        <family val="2"/>
      </rPr>
      <t xml:space="preserve">for </t>
    </r>
    <r>
      <rPr>
        <sz val="7"/>
        <color rgb="FF5E6064"/>
        <rFont val="Arial"/>
        <family val="2"/>
      </rPr>
      <t>t</t>
    </r>
    <r>
      <rPr>
        <sz val="7"/>
        <color rgb="FF3B3D42"/>
        <rFont val="Arial"/>
        <family val="2"/>
      </rPr>
      <t>he FEDS Codes shown</t>
    </r>
    <r>
      <rPr>
        <sz val="7"/>
        <color rgb="FF5E6064"/>
        <rFont val="Arial"/>
        <family val="2"/>
      </rPr>
      <t xml:space="preserve">.]
      </t>
    </r>
    <r>
      <rPr>
        <sz val="7"/>
        <color rgb="FF3B3D42"/>
        <rFont val="Arial"/>
        <family val="2"/>
      </rPr>
      <t xml:space="preserve">#2    +       #3      +       #4       +       #7     </t>
    </r>
    <r>
      <rPr>
        <sz val="7"/>
        <color rgb="FF4D4F54"/>
        <rFont val="Arial"/>
        <family val="2"/>
      </rPr>
      <t xml:space="preserve">+       </t>
    </r>
    <r>
      <rPr>
        <sz val="7"/>
        <color rgb="FF3B3D42"/>
        <rFont val="Arial"/>
        <family val="2"/>
      </rPr>
      <t xml:space="preserve">#8     +      #10    </t>
    </r>
    <r>
      <rPr>
        <sz val="7"/>
        <color rgb="FF4D4F54"/>
        <rFont val="Arial"/>
        <family val="2"/>
      </rPr>
      <t xml:space="preserve">+     </t>
    </r>
    <r>
      <rPr>
        <sz val="7"/>
        <color rgb="FF3B3D42"/>
        <rFont val="Arial"/>
        <family val="2"/>
      </rPr>
      <t xml:space="preserve">#11     +     #12      +      #13    </t>
    </r>
    <r>
      <rPr>
        <sz val="7"/>
        <color rgb="FF4D4F54"/>
        <rFont val="Arial"/>
        <family val="2"/>
      </rPr>
      <t xml:space="preserve">+     </t>
    </r>
    <r>
      <rPr>
        <sz val="7"/>
        <color rgb="FF3B3D42"/>
        <rFont val="Arial"/>
        <family val="2"/>
      </rPr>
      <t>#14     +    #17</t>
    </r>
    <r>
      <rPr>
        <sz val="7"/>
        <color rgb="FF4D4F54"/>
        <rFont val="Arial"/>
        <family val="2"/>
      </rPr>
      <t/>
    </r>
  </si>
  <si>
    <r>
      <rPr>
        <b/>
        <sz val="7"/>
        <color rgb="FF1A1A21"/>
        <rFont val="Arial"/>
        <family val="2"/>
      </rPr>
      <t xml:space="preserve">Unit Cost  to Repair </t>
    </r>
    <r>
      <rPr>
        <sz val="7"/>
        <color rgb="FF1A1A21"/>
        <rFont val="Arial"/>
        <family val="2"/>
      </rPr>
      <t xml:space="preserve">    </t>
    </r>
    <r>
      <rPr>
        <sz val="7"/>
        <color rgb="FF262F49"/>
        <rFont val="Arial"/>
        <family val="2"/>
      </rPr>
      <t xml:space="preserve">= </t>
    </r>
    <r>
      <rPr>
        <sz val="7"/>
        <color rgb="FF3B3D42"/>
        <rFont val="Arial"/>
        <family val="2"/>
      </rPr>
      <t>Total F</t>
    </r>
    <r>
      <rPr>
        <sz val="7"/>
        <color rgb="FF1A1A21"/>
        <rFont val="Arial"/>
        <family val="2"/>
      </rPr>
      <t>E</t>
    </r>
    <r>
      <rPr>
        <sz val="7"/>
        <color rgb="FF3B3D42"/>
        <rFont val="Arial"/>
        <family val="2"/>
      </rPr>
      <t>DS [Line F] ÷ Ex</t>
    </r>
    <r>
      <rPr>
        <sz val="7"/>
        <color rgb="FF5E6064"/>
        <rFont val="Arial"/>
        <family val="2"/>
      </rPr>
      <t>i</t>
    </r>
    <r>
      <rPr>
        <sz val="7"/>
        <color rgb="FF3B3D42"/>
        <rFont val="Arial"/>
        <family val="2"/>
      </rPr>
      <t xml:space="preserve">sting Space </t>
    </r>
    <r>
      <rPr>
        <sz val="7"/>
        <color rgb="FF4D4F54"/>
        <rFont val="Arial"/>
        <family val="2"/>
      </rPr>
      <t xml:space="preserve">[Line </t>
    </r>
    <r>
      <rPr>
        <sz val="7"/>
        <color rgb="FF3B3D42"/>
        <rFont val="Arial"/>
        <family val="2"/>
      </rPr>
      <t xml:space="preserve">D]
                                            </t>
    </r>
    <r>
      <rPr>
        <sz val="7"/>
        <color rgb="FF4D4F54"/>
        <rFont val="Arial"/>
        <family val="2"/>
      </rPr>
      <t xml:space="preserve">[Line </t>
    </r>
    <r>
      <rPr>
        <sz val="7"/>
        <color rgb="FF1A1A21"/>
        <rFont val="Arial"/>
        <family val="2"/>
      </rPr>
      <t>F]</t>
    </r>
    <r>
      <rPr>
        <sz val="7"/>
        <color rgb="FF3B3D42"/>
        <rFont val="Arial"/>
        <family val="2"/>
      </rPr>
      <t xml:space="preserve">                                       [Line D]        </t>
    </r>
  </si>
  <si>
    <r>
      <rPr>
        <b/>
        <sz val="7"/>
        <color rgb="FF1A1A21"/>
        <rFont val="Arial"/>
        <family val="2"/>
      </rPr>
      <t>Urgency of Need Factor</t>
    </r>
    <r>
      <rPr>
        <sz val="7"/>
        <color rgb="FF1A1A21"/>
        <rFont val="Arial"/>
        <family val="2"/>
      </rPr>
      <t xml:space="preserve"> </t>
    </r>
    <r>
      <rPr>
        <sz val="7"/>
        <color rgb="FF4D4F54"/>
        <rFont val="Arial"/>
        <family val="2"/>
      </rPr>
      <t xml:space="preserve">from </t>
    </r>
    <r>
      <rPr>
        <b/>
        <sz val="7"/>
        <color rgb="FF3B3D42"/>
        <rFont val="Arial"/>
        <family val="2"/>
      </rPr>
      <t>Tab</t>
    </r>
    <r>
      <rPr>
        <b/>
        <sz val="7"/>
        <color rgb="FF5E6064"/>
        <rFont val="Arial"/>
        <family val="2"/>
      </rPr>
      <t>l</t>
    </r>
    <r>
      <rPr>
        <b/>
        <sz val="7"/>
        <color rgb="FF3B3D42"/>
        <rFont val="Arial"/>
        <family val="2"/>
      </rPr>
      <t>e D</t>
    </r>
    <r>
      <rPr>
        <sz val="7"/>
        <color rgb="FF727479"/>
        <rFont val="Arial"/>
        <family val="2"/>
      </rPr>
      <t xml:space="preserve">.  </t>
    </r>
    <r>
      <rPr>
        <sz val="7"/>
        <color rgb="FF4D4F54"/>
        <rFont val="Arial"/>
        <family val="2"/>
      </rPr>
      <t xml:space="preserve">[Using </t>
    </r>
    <r>
      <rPr>
        <sz val="7"/>
        <color rgb="FF3B3D42"/>
        <rFont val="Arial"/>
        <family val="2"/>
      </rPr>
      <t>Tab</t>
    </r>
    <r>
      <rPr>
        <sz val="7"/>
        <color rgb="FF5E6064"/>
        <rFont val="Arial"/>
        <family val="2"/>
      </rPr>
      <t>l</t>
    </r>
    <r>
      <rPr>
        <sz val="7"/>
        <color rgb="FF3B3D42"/>
        <rFont val="Arial"/>
        <family val="2"/>
      </rPr>
      <t>e D</t>
    </r>
    <r>
      <rPr>
        <sz val="7"/>
        <color rgb="FF85858A"/>
        <rFont val="Arial"/>
        <family val="2"/>
      </rPr>
      <t xml:space="preserve">, </t>
    </r>
    <r>
      <rPr>
        <sz val="7"/>
        <color rgb="FF3B3D42"/>
        <rFont val="Arial"/>
        <family val="2"/>
      </rPr>
      <t xml:space="preserve">enter </t>
    </r>
    <r>
      <rPr>
        <sz val="7"/>
        <color rgb="FF4D4F54"/>
        <rFont val="Arial"/>
        <family val="2"/>
      </rPr>
      <t xml:space="preserve">the value </t>
    </r>
    <r>
      <rPr>
        <sz val="7"/>
        <color rgb="FF3B3D42"/>
        <rFont val="Arial"/>
        <family val="2"/>
      </rPr>
      <t>of L</t>
    </r>
    <r>
      <rPr>
        <sz val="7"/>
        <color rgb="FF5E6064"/>
        <rFont val="Arial"/>
        <family val="2"/>
      </rPr>
      <t>i</t>
    </r>
    <r>
      <rPr>
        <sz val="7"/>
        <color rgb="FF3B3D42"/>
        <rFont val="Arial"/>
        <family val="2"/>
      </rPr>
      <t xml:space="preserve">ne B </t>
    </r>
    <r>
      <rPr>
        <sz val="7"/>
        <color rgb="FF4D4F54"/>
        <rFont val="Arial"/>
        <family val="2"/>
      </rPr>
      <t xml:space="preserve">for </t>
    </r>
    <r>
      <rPr>
        <sz val="7"/>
        <color rgb="FF3B3D42"/>
        <rFont val="Arial"/>
        <family val="2"/>
      </rPr>
      <t>Requ</t>
    </r>
    <r>
      <rPr>
        <sz val="7"/>
        <color rgb="FF5E6064"/>
        <rFont val="Arial"/>
        <family val="2"/>
      </rPr>
      <t>ir</t>
    </r>
    <r>
      <rPr>
        <sz val="7"/>
        <color rgb="FF3B3D42"/>
        <rFont val="Arial"/>
        <family val="2"/>
      </rPr>
      <t>ed Space</t>
    </r>
    <r>
      <rPr>
        <sz val="7"/>
        <color rgb="FF85858A"/>
        <rFont val="Arial"/>
        <family val="2"/>
      </rPr>
      <t xml:space="preserve">, </t>
    </r>
    <r>
      <rPr>
        <sz val="7"/>
        <color rgb="FF3B3D42"/>
        <rFont val="Arial"/>
        <family val="2"/>
      </rPr>
      <t xml:space="preserve">then the </t>
    </r>
    <r>
      <rPr>
        <sz val="7"/>
        <color rgb="FF4D4F54"/>
        <rFont val="Arial"/>
        <family val="2"/>
      </rPr>
      <t xml:space="preserve">value </t>
    </r>
    <r>
      <rPr>
        <sz val="7"/>
        <color rgb="FF3B3D42"/>
        <rFont val="Arial"/>
        <family val="2"/>
      </rPr>
      <t xml:space="preserve">of </t>
    </r>
    <r>
      <rPr>
        <sz val="7"/>
        <color rgb="FF4D4F54"/>
        <rFont val="Arial"/>
        <family val="2"/>
      </rPr>
      <t xml:space="preserve">Line I </t>
    </r>
    <r>
      <rPr>
        <sz val="7"/>
        <color rgb="FF3B3D42"/>
        <rFont val="Arial"/>
        <family val="2"/>
      </rPr>
      <t xml:space="preserve">for </t>
    </r>
    <r>
      <rPr>
        <sz val="7"/>
        <color rgb="FF4D4F54"/>
        <rFont val="Arial"/>
        <family val="2"/>
      </rPr>
      <t xml:space="preserve">the Adjusted </t>
    </r>
    <r>
      <rPr>
        <sz val="7"/>
        <color rgb="FF3B3D42"/>
        <rFont val="Arial"/>
        <family val="2"/>
      </rPr>
      <t>Exist</t>
    </r>
    <r>
      <rPr>
        <sz val="7"/>
        <color rgb="FF5E6064"/>
        <rFont val="Arial"/>
        <family val="2"/>
      </rPr>
      <t>i</t>
    </r>
    <r>
      <rPr>
        <sz val="7"/>
        <color rgb="FF3B3D42"/>
        <rFont val="Arial"/>
        <family val="2"/>
      </rPr>
      <t xml:space="preserve">ng Space </t>
    </r>
    <r>
      <rPr>
        <sz val="7"/>
        <color rgb="FF4D4F54"/>
        <rFont val="Arial"/>
        <family val="2"/>
      </rPr>
      <t xml:space="preserve">to </t>
    </r>
    <r>
      <rPr>
        <sz val="7"/>
        <color rgb="FF3B3D42"/>
        <rFont val="Arial"/>
        <family val="2"/>
      </rPr>
      <t xml:space="preserve">read </t>
    </r>
    <r>
      <rPr>
        <sz val="7"/>
        <color rgb="FF4D4F54"/>
        <rFont val="Arial"/>
        <family val="2"/>
      </rPr>
      <t xml:space="preserve">the Urgency </t>
    </r>
    <r>
      <rPr>
        <sz val="7"/>
        <color rgb="FF3B3D42"/>
        <rFont val="Arial"/>
        <family val="2"/>
      </rPr>
      <t>of Need Factor.]</t>
    </r>
  </si>
  <si>
    <r>
      <rPr>
        <b/>
        <sz val="7"/>
        <color rgb="FF1A1A21"/>
        <rFont val="Arial"/>
        <family val="2"/>
      </rPr>
      <t xml:space="preserve">Distance by road to the nearest Level </t>
    </r>
    <r>
      <rPr>
        <b/>
        <sz val="7"/>
        <color rgb="FF3B3D42"/>
        <rFont val="Arial"/>
        <family val="2"/>
      </rPr>
      <t xml:space="preserve">l, </t>
    </r>
    <r>
      <rPr>
        <b/>
        <sz val="7"/>
        <color rgb="FF1A1A21"/>
        <rFont val="Arial"/>
        <family val="2"/>
      </rPr>
      <t>II or I</t>
    </r>
    <r>
      <rPr>
        <b/>
        <sz val="7"/>
        <color rgb="FF3B3D42"/>
        <rFont val="Arial"/>
        <family val="2"/>
      </rPr>
      <t xml:space="preserve">ll </t>
    </r>
    <r>
      <rPr>
        <b/>
        <sz val="7"/>
        <color rgb="FF1A1A21"/>
        <rFont val="Arial"/>
        <family val="2"/>
      </rPr>
      <t>Emergency Room</t>
    </r>
    <r>
      <rPr>
        <b/>
        <sz val="7"/>
        <color rgb="FF727479"/>
        <rFont val="Arial"/>
        <family val="2"/>
      </rPr>
      <t>.</t>
    </r>
  </si>
  <si>
    <r>
      <rPr>
        <b/>
        <sz val="7"/>
        <color rgb="FF1A1A21"/>
        <rFont val="Arial"/>
        <family val="2"/>
      </rPr>
      <t>Isolation Factor</t>
    </r>
    <r>
      <rPr>
        <sz val="7"/>
        <color rgb="FF1A1A21"/>
        <rFont val="Arial"/>
        <family val="2"/>
      </rPr>
      <t xml:space="preserve"> </t>
    </r>
    <r>
      <rPr>
        <sz val="7"/>
        <color rgb="FF4D4F54"/>
        <rFont val="Arial"/>
        <family val="2"/>
      </rPr>
      <t xml:space="preserve">from </t>
    </r>
    <r>
      <rPr>
        <sz val="7"/>
        <color rgb="FF3B3D42"/>
        <rFont val="Arial"/>
        <family val="2"/>
      </rPr>
      <t>Table E</t>
    </r>
    <r>
      <rPr>
        <sz val="7"/>
        <color rgb="FF5E6064"/>
        <rFont val="Arial"/>
        <family val="2"/>
      </rPr>
      <t xml:space="preserve">. </t>
    </r>
    <r>
      <rPr>
        <sz val="7"/>
        <color rgb="FF4D4F54"/>
        <rFont val="Arial"/>
        <family val="2"/>
      </rPr>
      <t xml:space="preserve">[Using </t>
    </r>
    <r>
      <rPr>
        <sz val="7"/>
        <color rgb="FF3B3D42"/>
        <rFont val="Arial"/>
        <family val="2"/>
      </rPr>
      <t>Table E</t>
    </r>
    <r>
      <rPr>
        <sz val="7"/>
        <color rgb="FF85858A"/>
        <rFont val="Arial"/>
        <family val="2"/>
      </rPr>
      <t xml:space="preserve">, </t>
    </r>
    <r>
      <rPr>
        <sz val="7"/>
        <color rgb="FF3B3D42"/>
        <rFont val="Arial"/>
        <family val="2"/>
      </rPr>
      <t xml:space="preserve">enter the </t>
    </r>
    <r>
      <rPr>
        <sz val="7"/>
        <color rgb="FF4D4F54"/>
        <rFont val="Arial"/>
        <family val="2"/>
      </rPr>
      <t xml:space="preserve">value </t>
    </r>
    <r>
      <rPr>
        <sz val="7"/>
        <color rgb="FF3B3D42"/>
        <rFont val="Arial"/>
        <family val="2"/>
      </rPr>
      <t xml:space="preserve">of </t>
    </r>
    <r>
      <rPr>
        <sz val="7"/>
        <color rgb="FF4D4F54"/>
        <rFont val="Arial"/>
        <family val="2"/>
      </rPr>
      <t xml:space="preserve">Line K to </t>
    </r>
    <r>
      <rPr>
        <sz val="7"/>
        <color rgb="FF3B3D42"/>
        <rFont val="Arial"/>
        <family val="2"/>
      </rPr>
      <t xml:space="preserve">read </t>
    </r>
    <r>
      <rPr>
        <sz val="7"/>
        <color rgb="FF4D4F54"/>
        <rFont val="Arial"/>
        <family val="2"/>
      </rPr>
      <t xml:space="preserve">the </t>
    </r>
    <r>
      <rPr>
        <sz val="7"/>
        <color rgb="FF3B3D42"/>
        <rFont val="Arial"/>
        <family val="2"/>
      </rPr>
      <t xml:space="preserve">Outpatient </t>
    </r>
    <r>
      <rPr>
        <sz val="7"/>
        <color rgb="FF4D4F54"/>
        <rFont val="Arial"/>
        <family val="2"/>
      </rPr>
      <t xml:space="preserve">Isolation </t>
    </r>
    <r>
      <rPr>
        <sz val="7"/>
        <color rgb="FF3B3D42"/>
        <rFont val="Arial"/>
        <family val="2"/>
      </rPr>
      <t>Factor</t>
    </r>
    <r>
      <rPr>
        <sz val="7"/>
        <color rgb="FF727479"/>
        <rFont val="Arial"/>
        <family val="2"/>
      </rPr>
      <t>.</t>
    </r>
    <r>
      <rPr>
        <sz val="7"/>
        <color rgb="FF4D4F54"/>
        <rFont val="Arial"/>
        <family val="2"/>
      </rPr>
      <t>]</t>
    </r>
  </si>
  <si>
    <r>
      <rPr>
        <b/>
        <sz val="7"/>
        <color rgb="FF1A1A21"/>
        <rFont val="Arial"/>
        <family val="2"/>
      </rPr>
      <t>Need</t>
    </r>
    <r>
      <rPr>
        <sz val="7"/>
        <color rgb="FF1A1A21"/>
        <rFont val="Arial"/>
        <family val="2"/>
      </rPr>
      <t xml:space="preserve">  =</t>
    </r>
    <r>
      <rPr>
        <sz val="7"/>
        <color rgb="FF3B3D42"/>
        <rFont val="Arial"/>
        <family val="2"/>
      </rPr>
      <t xml:space="preserve"> </t>
    </r>
    <r>
      <rPr>
        <sz val="7"/>
        <color rgb="FF4D4F54"/>
        <rFont val="Arial"/>
        <family val="2"/>
      </rPr>
      <t xml:space="preserve">70 x Urgency </t>
    </r>
    <r>
      <rPr>
        <sz val="7"/>
        <color rgb="FF3B3D42"/>
        <rFont val="Arial"/>
        <family val="2"/>
      </rPr>
      <t xml:space="preserve">of </t>
    </r>
    <r>
      <rPr>
        <sz val="7"/>
        <color rgb="FF4D4F54"/>
        <rFont val="Arial"/>
        <family val="2"/>
      </rPr>
      <t xml:space="preserve">Need </t>
    </r>
    <r>
      <rPr>
        <sz val="7"/>
        <color rgb="FF3B3D42"/>
        <rFont val="Arial"/>
        <family val="2"/>
      </rPr>
      <t>Facto</t>
    </r>
    <r>
      <rPr>
        <sz val="7"/>
        <color rgb="FF1A1A21"/>
        <rFont val="Arial"/>
        <family val="2"/>
      </rPr>
      <t xml:space="preserve">r </t>
    </r>
    <r>
      <rPr>
        <sz val="7"/>
        <color rgb="FF4D4F54"/>
        <rFont val="Arial"/>
        <family val="2"/>
      </rPr>
      <t xml:space="preserve">[Line J] x Isolation </t>
    </r>
    <r>
      <rPr>
        <sz val="7"/>
        <color rgb="FF262F49"/>
        <rFont val="Arial"/>
        <family val="2"/>
      </rPr>
      <t>Fa</t>
    </r>
    <r>
      <rPr>
        <sz val="7"/>
        <color rgb="FF4D4F54"/>
        <rFont val="Arial"/>
        <family val="2"/>
      </rPr>
      <t xml:space="preserve">ctor </t>
    </r>
    <r>
      <rPr>
        <sz val="7"/>
        <color rgb="FF3B3D42"/>
        <rFont val="Arial"/>
        <family val="2"/>
      </rPr>
      <t xml:space="preserve">[Line L]
</t>
    </r>
    <r>
      <rPr>
        <sz val="7"/>
        <color rgb="FF4D4F54"/>
        <rFont val="Arial"/>
        <family val="2"/>
      </rPr>
      <t xml:space="preserve">                                                </t>
    </r>
    <r>
      <rPr>
        <sz val="7"/>
        <color rgb="FF5E6064"/>
        <rFont val="Arial"/>
        <family val="2"/>
      </rPr>
      <t>[Li</t>
    </r>
    <r>
      <rPr>
        <sz val="7"/>
        <color rgb="FF3B3D42"/>
        <rFont val="Arial"/>
        <family val="2"/>
      </rPr>
      <t xml:space="preserve">ne </t>
    </r>
    <r>
      <rPr>
        <sz val="7"/>
        <color rgb="FF4D4F54"/>
        <rFont val="Arial"/>
        <family val="2"/>
      </rPr>
      <t>J]                                   [Line L]</t>
    </r>
  </si>
  <si>
    <r>
      <rPr>
        <b/>
        <sz val="7"/>
        <color rgb="FF4D4F54"/>
        <rFont val="Arial"/>
        <family val="2"/>
      </rPr>
      <t xml:space="preserve">% </t>
    </r>
    <r>
      <rPr>
        <b/>
        <sz val="7"/>
        <color rgb="FF1A1A21"/>
        <rFont val="Arial"/>
        <family val="2"/>
      </rPr>
      <t>of Equipmen</t>
    </r>
    <r>
      <rPr>
        <b/>
        <sz val="7"/>
        <color rgb="FF3B3D42"/>
        <rFont val="Arial"/>
        <family val="2"/>
      </rPr>
      <t xml:space="preserve">t </t>
    </r>
    <r>
      <rPr>
        <b/>
        <sz val="7"/>
        <color rgb="FF1A1A21"/>
        <rFont val="Arial"/>
        <family val="2"/>
      </rPr>
      <t xml:space="preserve">Cost to be borne by </t>
    </r>
    <r>
      <rPr>
        <b/>
        <sz val="7"/>
        <color rgb="FF3B3D42"/>
        <rFont val="Arial"/>
        <family val="2"/>
      </rPr>
      <t>t</t>
    </r>
    <r>
      <rPr>
        <b/>
        <sz val="7"/>
        <color rgb="FF1A1A21"/>
        <rFont val="Arial"/>
        <family val="2"/>
      </rPr>
      <t xml:space="preserve">he Tribe x 30
</t>
    </r>
  </si>
  <si>
    <r>
      <rPr>
        <b/>
        <sz val="7"/>
        <color rgb="FF1A1A21"/>
        <rFont val="Arial"/>
        <family val="2"/>
      </rPr>
      <t>Jo</t>
    </r>
    <r>
      <rPr>
        <b/>
        <sz val="7"/>
        <color rgb="FF3B3D42"/>
        <rFont val="Arial"/>
        <family val="2"/>
      </rPr>
      <t>i</t>
    </r>
    <r>
      <rPr>
        <b/>
        <sz val="7"/>
        <color rgb="FF1A1A21"/>
        <rFont val="Arial"/>
        <family val="2"/>
      </rPr>
      <t>nt Venture Cons</t>
    </r>
    <r>
      <rPr>
        <b/>
        <sz val="7"/>
        <color rgb="FF3B3D42"/>
        <rFont val="Arial"/>
        <family val="2"/>
      </rPr>
      <t>tr</t>
    </r>
    <r>
      <rPr>
        <b/>
        <sz val="7"/>
        <color rgb="FF1A1A21"/>
        <rFont val="Arial"/>
        <family val="2"/>
      </rPr>
      <t>uct</t>
    </r>
    <r>
      <rPr>
        <b/>
        <sz val="7"/>
        <color rgb="FF3B3D42"/>
        <rFont val="Arial"/>
        <family val="2"/>
      </rPr>
      <t>i</t>
    </r>
    <r>
      <rPr>
        <b/>
        <sz val="7"/>
        <color rgb="FF1A1A21"/>
        <rFont val="Arial"/>
        <family val="2"/>
      </rPr>
      <t>on Program Phase I Score  =</t>
    </r>
    <r>
      <rPr>
        <sz val="7"/>
        <color rgb="FF1A1A21"/>
        <rFont val="Arial"/>
        <family val="2"/>
      </rPr>
      <t xml:space="preserve">
                                           </t>
    </r>
    <r>
      <rPr>
        <sz val="7"/>
        <color rgb="FF4D4F54"/>
        <rFont val="Arial"/>
        <family val="2"/>
      </rPr>
      <t xml:space="preserve">Need [Line </t>
    </r>
    <r>
      <rPr>
        <sz val="7"/>
        <color rgb="FF3B3D42"/>
        <rFont val="Arial"/>
        <family val="2"/>
      </rPr>
      <t xml:space="preserve">M]                +   </t>
    </r>
    <r>
      <rPr>
        <sz val="7"/>
        <color rgb="FF727479"/>
        <rFont val="Arial"/>
        <family val="2"/>
      </rPr>
      <t xml:space="preserve">% </t>
    </r>
    <r>
      <rPr>
        <sz val="7"/>
        <color rgb="FF1A1A21"/>
        <rFont val="Arial"/>
        <family val="2"/>
      </rPr>
      <t>E</t>
    </r>
    <r>
      <rPr>
        <sz val="7"/>
        <color rgb="FF3B3D42"/>
        <rFont val="Arial"/>
        <family val="2"/>
      </rPr>
      <t>quipment Cost Contribut</t>
    </r>
    <r>
      <rPr>
        <sz val="7"/>
        <color rgb="FF5E6064"/>
        <rFont val="Arial"/>
        <family val="2"/>
      </rPr>
      <t>i</t>
    </r>
    <r>
      <rPr>
        <sz val="7"/>
        <color rgb="FF3B3D42"/>
        <rFont val="Arial"/>
        <family val="2"/>
      </rPr>
      <t xml:space="preserve">on </t>
    </r>
    <r>
      <rPr>
        <sz val="7"/>
        <color rgb="FF4D4F54"/>
        <rFont val="Arial"/>
        <family val="2"/>
      </rPr>
      <t xml:space="preserve">[Line </t>
    </r>
    <r>
      <rPr>
        <sz val="7"/>
        <color rgb="FF3B3D42"/>
        <rFont val="Arial"/>
        <family val="2"/>
      </rPr>
      <t xml:space="preserve">N]
</t>
    </r>
    <r>
      <rPr>
        <sz val="7"/>
        <color rgb="FF4D4F54"/>
        <rFont val="Arial"/>
        <family val="2"/>
      </rPr>
      <t xml:space="preserve">                                               [Line M]                                            [Line N]</t>
    </r>
  </si>
  <si>
    <t xml:space="preserve"> </t>
  </si>
  <si>
    <t xml:space="preserve">TRIBE:  </t>
  </si>
  <si>
    <r>
      <rPr>
        <b/>
        <sz val="7"/>
        <color rgb="FF1A1A21"/>
        <rFont val="Arial"/>
        <family val="2"/>
      </rPr>
      <t>LOCATION</t>
    </r>
    <r>
      <rPr>
        <b/>
        <sz val="7"/>
        <color rgb="FF4D4F54"/>
        <rFont val="Arial"/>
        <family val="2"/>
      </rPr>
      <t xml:space="preserve">:              </t>
    </r>
    <r>
      <rPr>
        <b/>
        <sz val="7"/>
        <color rgb="FF1A1A21"/>
        <rFont val="Arial"/>
        <family val="2"/>
      </rPr>
      <t xml:space="preserve">  </t>
    </r>
    <r>
      <rPr>
        <b/>
        <sz val="7"/>
        <color rgb="FF4D4F54"/>
        <rFont val="Arial"/>
        <family val="2"/>
      </rPr>
      <t xml:space="preserve">                                            </t>
    </r>
    <r>
      <rPr>
        <b/>
        <sz val="7"/>
        <color rgb="FF5E6064"/>
        <rFont val="Arial"/>
        <family val="2"/>
      </rPr>
      <t xml:space="preserve">                                     </t>
    </r>
  </si>
  <si>
    <t xml:space="preserve">DATE:   </t>
  </si>
  <si>
    <t>AGE AND CONDITION FACTOR</t>
  </si>
  <si>
    <t>Age of Facility</t>
  </si>
  <si>
    <t>1..50</t>
  </si>
  <si>
    <t>0 or lower</t>
  </si>
  <si>
    <t>To</t>
  </si>
  <si>
    <t>CONDITON FACTOR</t>
  </si>
  <si>
    <t>URGENCY OF NEED FACTOR</t>
  </si>
  <si>
    <t>to</t>
  </si>
  <si>
    <t>OUTPATIENT ISOLATION FACTOR</t>
  </si>
  <si>
    <r>
      <rPr>
        <b/>
        <sz val="9"/>
        <rFont val="Arial"/>
        <family val="2"/>
      </rPr>
      <t>ID</t>
    </r>
  </si>
  <si>
    <r>
      <rPr>
        <b/>
        <sz val="9"/>
        <rFont val="Arial"/>
        <family val="2"/>
      </rPr>
      <t>City</t>
    </r>
  </si>
  <si>
    <r>
      <rPr>
        <b/>
        <sz val="9"/>
        <rFont val="Arial"/>
        <family val="2"/>
      </rPr>
      <t>Factor</t>
    </r>
  </si>
  <si>
    <r>
      <rPr>
        <b/>
        <sz val="9"/>
        <rFont val="Arial"/>
        <family val="2"/>
      </rPr>
      <t>Reference City</t>
    </r>
  </si>
  <si>
    <r>
      <rPr>
        <b/>
        <sz val="9"/>
        <rFont val="Arial"/>
        <family val="2"/>
      </rPr>
      <t>Service Unit</t>
    </r>
  </si>
  <si>
    <t>Great Plains</t>
  </si>
  <si>
    <r>
      <rPr>
        <sz val="9"/>
        <rFont val="Arial"/>
        <family val="2"/>
      </rPr>
      <t>Alaska</t>
    </r>
  </si>
  <si>
    <r>
      <rPr>
        <sz val="9"/>
        <rFont val="Arial"/>
        <family val="2"/>
      </rPr>
      <t>Albuquerque</t>
    </r>
  </si>
  <si>
    <r>
      <rPr>
        <sz val="9"/>
        <rFont val="Arial"/>
        <family val="2"/>
      </rPr>
      <t>Bemidji</t>
    </r>
  </si>
  <si>
    <r>
      <rPr>
        <sz val="9"/>
        <rFont val="Arial"/>
        <family val="2"/>
      </rPr>
      <t>Billings</t>
    </r>
  </si>
  <si>
    <r>
      <rPr>
        <sz val="9"/>
        <rFont val="Arial"/>
        <family val="2"/>
      </rPr>
      <t>California</t>
    </r>
  </si>
  <si>
    <t>SAN JACINTO / HEMET  CA</t>
  </si>
  <si>
    <r>
      <rPr>
        <sz val="9"/>
        <rFont val="Arial"/>
        <family val="2"/>
      </rPr>
      <t>Nashville</t>
    </r>
  </si>
  <si>
    <r>
      <rPr>
        <sz val="9"/>
        <rFont val="Arial"/>
        <family val="2"/>
      </rPr>
      <t>Navajo</t>
    </r>
  </si>
  <si>
    <r>
      <rPr>
        <sz val="9"/>
        <rFont val="Arial"/>
        <family val="2"/>
      </rPr>
      <t>Oklahoma</t>
    </r>
  </si>
  <si>
    <r>
      <rPr>
        <sz val="9"/>
        <rFont val="Arial"/>
        <family val="2"/>
      </rPr>
      <t>Phoenix</t>
    </r>
  </si>
  <si>
    <r>
      <rPr>
        <sz val="9"/>
        <rFont val="Arial"/>
        <family val="2"/>
      </rPr>
      <t>Portland</t>
    </r>
  </si>
  <si>
    <r>
      <rPr>
        <sz val="9"/>
        <rFont val="Arial"/>
        <family val="2"/>
      </rPr>
      <t>Tucson</t>
    </r>
  </si>
  <si>
    <t>Tucson</t>
  </si>
  <si>
    <t>IHS AREA:    (Select from list)</t>
  </si>
  <si>
    <t>TABLE B</t>
  </si>
  <si>
    <t>TABLE C</t>
  </si>
  <si>
    <t>&lt;</t>
  </si>
  <si>
    <t>IHS Area</t>
  </si>
  <si>
    <r>
      <rPr>
        <b/>
        <sz val="7"/>
        <color rgb="FF1A1A21"/>
        <rFont val="Arial"/>
        <family val="2"/>
      </rPr>
      <t>Exis</t>
    </r>
    <r>
      <rPr>
        <b/>
        <sz val="7"/>
        <color rgb="FF3B3D42"/>
        <rFont val="Arial"/>
        <family val="2"/>
      </rPr>
      <t>ti</t>
    </r>
    <r>
      <rPr>
        <b/>
        <sz val="7"/>
        <color rgb="FF1A1A21"/>
        <rFont val="Arial"/>
        <family val="2"/>
      </rPr>
      <t>ng Health Car</t>
    </r>
    <r>
      <rPr>
        <b/>
        <sz val="7"/>
        <color rgb="FF3B3D42"/>
        <rFont val="Arial"/>
        <family val="2"/>
      </rPr>
      <t xml:space="preserve">e </t>
    </r>
    <r>
      <rPr>
        <b/>
        <sz val="7"/>
        <color rgb="FF1A1A21"/>
        <rFont val="Arial"/>
        <family val="2"/>
      </rPr>
      <t>Faci</t>
    </r>
    <r>
      <rPr>
        <b/>
        <sz val="7"/>
        <color rgb="FF3B3D42"/>
        <rFont val="Arial"/>
        <family val="2"/>
      </rPr>
      <t>l</t>
    </r>
    <r>
      <rPr>
        <b/>
        <sz val="7"/>
        <color rgb="FF1A1A21"/>
        <rFont val="Arial"/>
        <family val="2"/>
      </rPr>
      <t>ity Space</t>
    </r>
    <r>
      <rPr>
        <sz val="7"/>
        <color rgb="FF1A1A21"/>
        <rFont val="Arial"/>
        <family val="2"/>
      </rPr>
      <t xml:space="preserve"> [From Part 2]</t>
    </r>
  </si>
  <si>
    <t xml:space="preserve">   (Maximum Score of 30)</t>
  </si>
  <si>
    <r>
      <t>Adjusted Existing Space (ft</t>
    </r>
    <r>
      <rPr>
        <b/>
        <vertAlign val="superscript"/>
        <sz val="6"/>
        <color theme="1"/>
        <rFont val="Arial"/>
        <family val="2"/>
      </rPr>
      <t>2</t>
    </r>
    <r>
      <rPr>
        <b/>
        <sz val="6"/>
        <color theme="1"/>
        <rFont val="Arial"/>
        <family val="2"/>
      </rPr>
      <t>)</t>
    </r>
  </si>
  <si>
    <t>Alaska</t>
  </si>
  <si>
    <t>Albuquerque</t>
  </si>
  <si>
    <t>Bemidji</t>
  </si>
  <si>
    <t>Billings</t>
  </si>
  <si>
    <t>California</t>
  </si>
  <si>
    <t xml:space="preserve">Great Plains </t>
  </si>
  <si>
    <t>Nashville</t>
  </si>
  <si>
    <t>Navajo</t>
  </si>
  <si>
    <t>Oklahoma</t>
  </si>
  <si>
    <t>Phoenix</t>
  </si>
  <si>
    <t>Portland</t>
  </si>
  <si>
    <t>ANCHORAGE  AK</t>
  </si>
  <si>
    <t>WASILLA AK</t>
  </si>
  <si>
    <t>FAIRBANKS  AK</t>
  </si>
  <si>
    <t>KENAI  AK</t>
  </si>
  <si>
    <t>JUNEAU  AK</t>
  </si>
  <si>
    <t>KETCHIKAN  AK</t>
  </si>
  <si>
    <t>KODIAK  AK</t>
  </si>
  <si>
    <t>HOMER AK</t>
  </si>
  <si>
    <t>SEWARD  AK</t>
  </si>
  <si>
    <t>SITKA  AK</t>
  </si>
  <si>
    <t>TAZLINA AK</t>
  </si>
  <si>
    <t>COPPER CENTER  AK</t>
  </si>
  <si>
    <t>HAINES AK</t>
  </si>
  <si>
    <t>YAKUTAT  AK</t>
  </si>
  <si>
    <t>METLAKATLA  AK</t>
  </si>
  <si>
    <t>NINILCHIK  AK</t>
  </si>
  <si>
    <t>DILLINGHAM  AK</t>
  </si>
  <si>
    <t>ST. PAUL  AK</t>
  </si>
  <si>
    <t>SAND POINT AK</t>
  </si>
  <si>
    <t>UNALAKLEET  AK</t>
  </si>
  <si>
    <t>UNALASKA  AK</t>
  </si>
  <si>
    <t>CORDOVA AK</t>
  </si>
  <si>
    <t>TANANA  AK</t>
  </si>
  <si>
    <t>FT. YUKON  AK</t>
  </si>
  <si>
    <t>VALDEZ  AK</t>
  </si>
  <si>
    <t>ILIAMNA AK</t>
  </si>
  <si>
    <t>NOME  AK</t>
  </si>
  <si>
    <t>BETHEL  AK</t>
  </si>
  <si>
    <t>ST MARYS AK</t>
  </si>
  <si>
    <t>KOTZEBUE  AK</t>
  </si>
  <si>
    <t>ANIAK, AK</t>
  </si>
  <si>
    <t>HOOPER BAY  AK</t>
  </si>
  <si>
    <t>EMMONAK AK</t>
  </si>
  <si>
    <t>MCGRATH AK</t>
  </si>
  <si>
    <t>NOORVIK  AK</t>
  </si>
  <si>
    <t>BARROW  AK</t>
  </si>
  <si>
    <t>SELAWIK  AK</t>
  </si>
  <si>
    <t>SAVOONGA  AK</t>
  </si>
  <si>
    <t>GAMBELL  AK</t>
  </si>
  <si>
    <t>EL PASO  TX</t>
  </si>
  <si>
    <t>ALAMOGORDO  NM</t>
  </si>
  <si>
    <t>MESCALERO  NM</t>
  </si>
  <si>
    <t>ALBUQUERQUE NM</t>
  </si>
  <si>
    <t>CANONCITO  NM</t>
  </si>
  <si>
    <t>SAN FIDEL  NM</t>
  </si>
  <si>
    <t>SANTA DOMINGO  PUEBLO  NM</t>
  </si>
  <si>
    <t>SANTA ROSA  NM</t>
  </si>
  <si>
    <t>IGNACIO  CO</t>
  </si>
  <si>
    <t>PINE HILL  NM</t>
  </si>
  <si>
    <t>ZUNI  NM</t>
  </si>
  <si>
    <t>DULCE  NM</t>
  </si>
  <si>
    <t>MAGDELENA  NM</t>
  </si>
  <si>
    <t>TOWAOC  CO</t>
  </si>
  <si>
    <t>ESPANOLA   NM</t>
  </si>
  <si>
    <t>SANTA FE  NM</t>
  </si>
  <si>
    <t>RED RIVER  NM</t>
  </si>
  <si>
    <t>TAOS  NM</t>
  </si>
  <si>
    <t>WILSON  MI</t>
  </si>
  <si>
    <t>SUTTONS BAY  MI</t>
  </si>
  <si>
    <t>BRIMLEY  MI</t>
  </si>
  <si>
    <t>KINCHELOE  MI</t>
  </si>
  <si>
    <t>BOWLER  WI</t>
  </si>
  <si>
    <t>KESHENA  WI</t>
  </si>
  <si>
    <t>ONEIDA  WI</t>
  </si>
  <si>
    <t>MAUSTON  WI</t>
  </si>
  <si>
    <t>MT. PLEASANT  MI</t>
  </si>
  <si>
    <t>CLOQUET MN</t>
  </si>
  <si>
    <t>GRAND PORTAGE MN</t>
  </si>
  <si>
    <t>NETT LAKE  MN</t>
  </si>
  <si>
    <t>WHITE EARTH  MN</t>
  </si>
  <si>
    <t>GRANITE FALLS  MN</t>
  </si>
  <si>
    <t>BARAGA  MI</t>
  </si>
  <si>
    <t>BEMIDJI  MN</t>
  </si>
  <si>
    <t>CASS LAKE  MN</t>
  </si>
  <si>
    <t>CRANDON  WI</t>
  </si>
  <si>
    <t>LAC DU FLAMBEAU  WI</t>
  </si>
  <si>
    <t>NAY-TA-WAUSH  MN</t>
  </si>
  <si>
    <t>PONEMAH  MN</t>
  </si>
  <si>
    <t>RED LAKE  MN</t>
  </si>
  <si>
    <t>VINELAND  MN</t>
  </si>
  <si>
    <t>WATERSMEET  MI</t>
  </si>
  <si>
    <t>PRIOR LAKE  MN</t>
  </si>
  <si>
    <t>WELCH  MN</t>
  </si>
  <si>
    <t>BAYFIELD  WI</t>
  </si>
  <si>
    <t>HAYWARD  WI</t>
  </si>
  <si>
    <t>HERTEL  WI</t>
  </si>
  <si>
    <t>ODANAH  WI</t>
  </si>
  <si>
    <t>FLATHEAD RESERVATION MT</t>
  </si>
  <si>
    <t>ST. IGNATIUS MT</t>
  </si>
  <si>
    <t>LAME DEER MT</t>
  </si>
  <si>
    <t>LODGE GRASS MT</t>
  </si>
  <si>
    <t>ARAPAHOE WY</t>
  </si>
  <si>
    <t>BILLINGS MT</t>
  </si>
  <si>
    <t>CROW AGENCY MT</t>
  </si>
  <si>
    <t>FT. WASHAKIE WY</t>
  </si>
  <si>
    <t>PRYOR MT</t>
  </si>
  <si>
    <t>POPLAR MT</t>
  </si>
  <si>
    <t>WOLF POINT MT</t>
  </si>
  <si>
    <t>BROWNING MT</t>
  </si>
  <si>
    <t>HEART BUTTE MT</t>
  </si>
  <si>
    <t>BOX ELDER MT</t>
  </si>
  <si>
    <t>HARLEM MT</t>
  </si>
  <si>
    <t>HAYS MT</t>
  </si>
  <si>
    <t>YREKA  CA</t>
  </si>
  <si>
    <t>COLEVILLE  CA</t>
  </si>
  <si>
    <t>COVELO  CA</t>
  </si>
  <si>
    <t>UKIAH  CA</t>
  </si>
  <si>
    <t>AUBURN  CA</t>
  </si>
  <si>
    <t>HIGHLAND  CA</t>
  </si>
  <si>
    <t>TUOLUMNE  CA</t>
  </si>
  <si>
    <t>WILLOWS  CA</t>
  </si>
  <si>
    <t>OROVILLE  CA</t>
  </si>
  <si>
    <t>THERMAL  CA</t>
  </si>
  <si>
    <t>YOLO COUNTY CA</t>
  </si>
  <si>
    <t>RIVERSIDE  CA</t>
  </si>
  <si>
    <t>ALTURAS  CA</t>
  </si>
  <si>
    <t>BAKERSFIELD  CA</t>
  </si>
  <si>
    <t>FT. BIDWELL  CA</t>
  </si>
  <si>
    <t>GREENVILLE  CA</t>
  </si>
  <si>
    <t>PORTERVILLE  CA</t>
  </si>
  <si>
    <t>SUSANVILLE  CA</t>
  </si>
  <si>
    <t>ALPINE  CA</t>
  </si>
  <si>
    <t>CAMPO  CA</t>
  </si>
  <si>
    <t>PAUMA VALLEY  CA</t>
  </si>
  <si>
    <t>SAN DIEGO  CA</t>
  </si>
  <si>
    <t>SANTA YSABEL  CA</t>
  </si>
  <si>
    <t>TEMECULA  CA</t>
  </si>
  <si>
    <t>WARNER SPRINGS  CA</t>
  </si>
  <si>
    <t>BELLFLOWER   CA</t>
  </si>
  <si>
    <t>FT  MCARTHUR  CA</t>
  </si>
  <si>
    <t>BANNING  CA</t>
  </si>
  <si>
    <t>CRESCENT CITY  CA</t>
  </si>
  <si>
    <t>EUREKA  CA</t>
  </si>
  <si>
    <t>HOOPA  CA</t>
  </si>
  <si>
    <t>ORLEANS  CA</t>
  </si>
  <si>
    <t>PALM SPRINGS  CA</t>
  </si>
  <si>
    <t>SACRAMENTO  CA</t>
  </si>
  <si>
    <t>TRINIDAD  CA</t>
  </si>
  <si>
    <t>SANTA YNEZ  CA</t>
  </si>
  <si>
    <t>KLAMATH  CA</t>
  </si>
  <si>
    <t>SMITH RIVER  CA</t>
  </si>
  <si>
    <t>CLOVIS  CA</t>
  </si>
  <si>
    <t>FRESNO  CA</t>
  </si>
  <si>
    <t>LEMOORE  CA</t>
  </si>
  <si>
    <t>HAPPY CAMP  CA</t>
  </si>
  <si>
    <t>BISHOP  CA</t>
  </si>
  <si>
    <t>LAKEPORT  CA</t>
  </si>
  <si>
    <t>LONE PINE  CA</t>
  </si>
  <si>
    <t>SANTA ROSA  CA</t>
  </si>
  <si>
    <t>BURNEY  CA</t>
  </si>
  <si>
    <t>REDDING  CA</t>
  </si>
  <si>
    <t>SAN JOSE  CA</t>
  </si>
  <si>
    <t>OAKLAND  CA</t>
  </si>
  <si>
    <t>SANDSTONE, MN</t>
  </si>
  <si>
    <t>MACY  NE</t>
  </si>
  <si>
    <t>WINNABAGO  NE</t>
  </si>
  <si>
    <t>FORT THOMPSON  SD</t>
  </si>
  <si>
    <t>LOWER BRULE  SD</t>
  </si>
  <si>
    <t>RAPID CITY  SD</t>
  </si>
  <si>
    <t>ABERDEEN  SD</t>
  </si>
  <si>
    <t>SISSETON  SD</t>
  </si>
  <si>
    <t>WAGNER  SD</t>
  </si>
  <si>
    <t>BELCOURT  ND</t>
  </si>
  <si>
    <t>FORT TOTTEN  ND</t>
  </si>
  <si>
    <t>KYLE  SD</t>
  </si>
  <si>
    <t>PINE RIDGE  SD</t>
  </si>
  <si>
    <t>RED SHIRT  SD</t>
  </si>
  <si>
    <t>ROSEBUD  SD</t>
  </si>
  <si>
    <t>NEW TOWN  ND</t>
  </si>
  <si>
    <t>TRENTON  ND</t>
  </si>
  <si>
    <t>EAGLE BUTTE  SD</t>
  </si>
  <si>
    <t>FORT YATES</t>
  </si>
  <si>
    <t>MCLAUGHLIN  SD</t>
  </si>
  <si>
    <t>JENA BAND - JENA, LA</t>
  </si>
  <si>
    <t>TUNICA-BILOXI-MARKSVILLE,</t>
  </si>
  <si>
    <t>BOQUE CHITTO-PHILADELPHIA</t>
  </si>
  <si>
    <t>CHITIMACHA-CHARENTON, LA</t>
  </si>
  <si>
    <t>CHOCTAW, MS</t>
  </si>
  <si>
    <t>CONEHATTA, MS</t>
  </si>
  <si>
    <t>COUSHATTA-ELTON, LA</t>
  </si>
  <si>
    <t>LIVINGSTON, TX</t>
  </si>
  <si>
    <t>REDWATER-CARTHAGE, MS</t>
  </si>
  <si>
    <t>TUCKER-PHILADELPHIA, MS</t>
  </si>
  <si>
    <t>ROBBINSONVILLE, NC</t>
  </si>
  <si>
    <t>CREEK-ATMORE, AL</t>
  </si>
  <si>
    <t>CATAWBA-ROCK HILL, SC</t>
  </si>
  <si>
    <t>CHEROKEE  NC</t>
  </si>
  <si>
    <t>CHEROKEE CO. MURPHY NC</t>
  </si>
  <si>
    <t>IMMOKALEE, FL</t>
  </si>
  <si>
    <t>MICMAC-LITTLETON, ME</t>
  </si>
  <si>
    <t>MICMAC-PRESQUE ISLE, ME</t>
  </si>
  <si>
    <t>HOLLYWOOD, FL</t>
  </si>
  <si>
    <t>MICCOSUKEE VILLAGE, FL</t>
  </si>
  <si>
    <t>TAMA IA</t>
  </si>
  <si>
    <t>OLD TOWN ME</t>
  </si>
  <si>
    <t>PERRY, ME</t>
  </si>
  <si>
    <t>PRINCTON, ME</t>
  </si>
  <si>
    <t>BIG CYPRESS-CLEWISTON, FL</t>
  </si>
  <si>
    <t>BRIGHTON-OKEECHOBEE</t>
  </si>
  <si>
    <t>ST REGIS-AKWESASNE, NY</t>
  </si>
  <si>
    <t>SALAMANCA NY</t>
  </si>
  <si>
    <t>BASOM, NY</t>
  </si>
  <si>
    <t>BUFFALO CLINIC-BUFFALO</t>
  </si>
  <si>
    <t>CAYUGA-VERSILLES, NY</t>
  </si>
  <si>
    <t>IRVING NY</t>
  </si>
  <si>
    <t>ONEIDA, NY</t>
  </si>
  <si>
    <t>ONONDAGA-NEDROW, NY</t>
  </si>
  <si>
    <t>TUSCARORA-SANBORN</t>
  </si>
  <si>
    <t>MOHEGAN-UNCASVILLE, CT</t>
  </si>
  <si>
    <t>PEQUOT-MASHANTUCKET, CT</t>
  </si>
  <si>
    <t>CHARLESTOWN RI</t>
  </si>
  <si>
    <t>AQUINNAH MA</t>
  </si>
  <si>
    <t>TORREON  NM</t>
  </si>
  <si>
    <t>CROWNPOINT  NM</t>
  </si>
  <si>
    <t>FORT DEFIANCE  AZ</t>
  </si>
  <si>
    <t>FT. WINGATE  NM</t>
  </si>
  <si>
    <t>GALLUP  NM</t>
  </si>
  <si>
    <t>HOUCK  NM</t>
  </si>
  <si>
    <t>TOADLENA  NM</t>
  </si>
  <si>
    <t>TOHATCHI  NM</t>
  </si>
  <si>
    <t>WINDOW ROCK  AZ</t>
  </si>
  <si>
    <t>DZILTH-NA-O-DITH-HLE  NM</t>
  </si>
  <si>
    <t>HUERFANO  NM</t>
  </si>
  <si>
    <t>SHIPROCK  NM</t>
  </si>
  <si>
    <t>CHINLE  AZ</t>
  </si>
  <si>
    <t>INSCRIPTION HOUSE  AZ</t>
  </si>
  <si>
    <t>KAYENTA  AZ</t>
  </si>
  <si>
    <t>MANY FARMS  AZ</t>
  </si>
  <si>
    <t>PINON  AZ</t>
  </si>
  <si>
    <t>RED MESA  AZ</t>
  </si>
  <si>
    <t>ROUGH ROCK  AZ</t>
  </si>
  <si>
    <t>SANOSTEE  NM</t>
  </si>
  <si>
    <t>SHONTO  NM</t>
  </si>
  <si>
    <t>TEEC NOS POS  AZ</t>
  </si>
  <si>
    <t>TSAILE  AZ</t>
  </si>
  <si>
    <t>RED LAKE  AZ</t>
  </si>
  <si>
    <t>WINSLOW  AZ</t>
  </si>
  <si>
    <t>DILKON  AZ</t>
  </si>
  <si>
    <t>DINNEBITO  AZ</t>
  </si>
  <si>
    <t>LOW MOUNTAIN  AZ</t>
  </si>
  <si>
    <t>THE GAP  AZ</t>
  </si>
  <si>
    <t>TUBA CITY  AZ</t>
  </si>
  <si>
    <t>Ochelata, OK</t>
  </si>
  <si>
    <t>MIAMI  OK</t>
  </si>
  <si>
    <t>NOWATA  OK</t>
  </si>
  <si>
    <t>PAWHUSKA  OK</t>
  </si>
  <si>
    <t>ANADARKO  OK</t>
  </si>
  <si>
    <t>CLAREMORE  OK</t>
  </si>
  <si>
    <t>COWETA OK</t>
  </si>
  <si>
    <t>LAWTON  OK</t>
  </si>
  <si>
    <t>MUSKOGEE  OK</t>
  </si>
  <si>
    <t>PAWNEE  OK</t>
  </si>
  <si>
    <t>SAPULPA  OK</t>
  </si>
  <si>
    <t>STROUD  OK</t>
  </si>
  <si>
    <t>TULSA  OK</t>
  </si>
  <si>
    <t>EUFAULA  OK</t>
  </si>
  <si>
    <t>POTEAU  OK</t>
  </si>
  <si>
    <t>SALISAW  OK</t>
  </si>
  <si>
    <t>ARDMORE  OK</t>
  </si>
  <si>
    <t>DALLAS  TX</t>
  </si>
  <si>
    <t>TISHOMINGO  OK</t>
  </si>
  <si>
    <t>PONCA CITY  OK</t>
  </si>
  <si>
    <t>WICHITA   KS</t>
  </si>
  <si>
    <t>ADA  OK</t>
  </si>
  <si>
    <t>JAY  OK</t>
  </si>
  <si>
    <t>LOCUST GROVE  OK</t>
  </si>
  <si>
    <t>OKLAHOMA CITY  OK</t>
  </si>
  <si>
    <t>SALINA  OK</t>
  </si>
  <si>
    <t>SHAWNEE  OK</t>
  </si>
  <si>
    <t>STILLWELL  OK</t>
  </si>
  <si>
    <t>TAHLEQUAH  OK</t>
  </si>
  <si>
    <t>WEWOKA  OK</t>
  </si>
  <si>
    <t>BROKEN BOW  OK</t>
  </si>
  <si>
    <t>DURANT  OK</t>
  </si>
  <si>
    <t>HUGO  OK</t>
  </si>
  <si>
    <t>IDABEL OK</t>
  </si>
  <si>
    <t>MCALESTER  OK</t>
  </si>
  <si>
    <t>TALIHINA  OK</t>
  </si>
  <si>
    <t>HORTON  KS</t>
  </si>
  <si>
    <t>CARNEGIE  OK</t>
  </si>
  <si>
    <t>CLINTON  OK</t>
  </si>
  <si>
    <t>CONCHO  OK</t>
  </si>
  <si>
    <t>EL RENO  OK</t>
  </si>
  <si>
    <t>LAWRENCE  KS</t>
  </si>
  <si>
    <t>WATONGA  OK</t>
  </si>
  <si>
    <t>KAIBAB  AZ</t>
  </si>
  <si>
    <t>PARKER  AZ</t>
  </si>
  <si>
    <t>BYLAS  AZ</t>
  </si>
  <si>
    <t>CIBECUE  AZ</t>
  </si>
  <si>
    <t>FT. DUCHESNE  UT</t>
  </si>
  <si>
    <t>ROOSEVELT  UT</t>
  </si>
  <si>
    <t>SAN CARLOS  AZ</t>
  </si>
  <si>
    <t>WHITERIVER  AZ</t>
  </si>
  <si>
    <t>GILA RIVER  AZ</t>
  </si>
  <si>
    <t>KERWO  AZ</t>
  </si>
  <si>
    <t>PEACH SPRINGS  AZ</t>
  </si>
  <si>
    <t>PHOENIX  AZ</t>
  </si>
  <si>
    <t>SACATON  AZ</t>
  </si>
  <si>
    <t>SCOTTSDALE  AZ</t>
  </si>
  <si>
    <t>YUMA  AZ</t>
  </si>
  <si>
    <t>FALLON  NV</t>
  </si>
  <si>
    <t>SCHURZ  NV</t>
  </si>
  <si>
    <t>SUPAI  AZ</t>
  </si>
  <si>
    <t>KEAMS CANYON  AZ</t>
  </si>
  <si>
    <t>KEARNS CANYON  AZ</t>
  </si>
  <si>
    <t>SECOND MESA  AZ</t>
  </si>
  <si>
    <t>GARDNERVILLE  NV</t>
  </si>
  <si>
    <t>STEWART  NV</t>
  </si>
  <si>
    <t>YERINGTON  NV</t>
  </si>
  <si>
    <t>FT. YUMA  CA</t>
  </si>
  <si>
    <t>NIXON  NV</t>
  </si>
  <si>
    <t>RENO  NV</t>
  </si>
  <si>
    <t>WADSWORTH NV</t>
  </si>
  <si>
    <t>ELKO  NV</t>
  </si>
  <si>
    <t>MCDERMITT  NV</t>
  </si>
  <si>
    <t>OWYHEE  NV</t>
  </si>
  <si>
    <t>FORT HALL  ID</t>
  </si>
  <si>
    <t>BOISE  ID</t>
  </si>
  <si>
    <t>BRIGHAM CITY UT</t>
  </si>
  <si>
    <t>LAPWAI  ID</t>
  </si>
  <si>
    <t>KLAMATH FALLS  OR</t>
  </si>
  <si>
    <t>PENDLETON  OR</t>
  </si>
  <si>
    <t>SALEM  OR</t>
  </si>
  <si>
    <t>SPOKANE  WA</t>
  </si>
  <si>
    <t>WELLPINIT  WA</t>
  </si>
  <si>
    <t>NESPELEM  WA</t>
  </si>
  <si>
    <t>TOPPENISH  WA</t>
  </si>
  <si>
    <t>PORTLAND  OR</t>
  </si>
  <si>
    <t>WARM SPRINGS  OR</t>
  </si>
  <si>
    <t>BELLINGHAM  WA</t>
  </si>
  <si>
    <t>LA PUSH  WA</t>
  </si>
  <si>
    <t>LOWER ELWAH  WA</t>
  </si>
  <si>
    <t>LUMMI  WA</t>
  </si>
  <si>
    <t>NEAH BAY  WA</t>
  </si>
  <si>
    <t>PORT ANGELES, WA</t>
  </si>
  <si>
    <t>SWINOMISH  WA</t>
  </si>
  <si>
    <t>TAHOLAH  WA</t>
  </si>
  <si>
    <t>PUYALLUP  WA</t>
  </si>
  <si>
    <t>SEATTLE  WA</t>
  </si>
  <si>
    <t>SELLS  AZ</t>
  </si>
  <si>
    <t>SAN XAVIER  AZ</t>
  </si>
  <si>
    <t>TUCSON  AZ</t>
  </si>
  <si>
    <t>SANTA ROSA  AZ</t>
  </si>
  <si>
    <t>EL PASO, TX</t>
  </si>
  <si>
    <t>ALAMOGORDO, NM</t>
  </si>
  <si>
    <t>ALBUQUERQUE, NM</t>
  </si>
  <si>
    <t>DURANGO, CO</t>
  </si>
  <si>
    <t>GALLUP, NM</t>
  </si>
  <si>
    <t>FARMINGTON, NM</t>
  </si>
  <si>
    <t>MAGDALENA, NM</t>
  </si>
  <si>
    <t>SANTA FE, NM</t>
  </si>
  <si>
    <t>TAOS, NM</t>
  </si>
  <si>
    <t>ESCANABA, MI</t>
  </si>
  <si>
    <t>TRAVERSE CITY, MI</t>
  </si>
  <si>
    <t>SAULT ST. MARIE</t>
  </si>
  <si>
    <t>GREEN BAY, WI</t>
  </si>
  <si>
    <t>LA CROSSE, WI</t>
  </si>
  <si>
    <t>SAGINAW, MI</t>
  </si>
  <si>
    <t>DULUTH, MN</t>
  </si>
  <si>
    <t>HIBBING, MN</t>
  </si>
  <si>
    <t>MOORHEAD,  MN</t>
  </si>
  <si>
    <t>GRANITE FALLS, MN</t>
  </si>
  <si>
    <t>WATERSMEET, MI</t>
  </si>
  <si>
    <t>CASS LAKE, MN</t>
  </si>
  <si>
    <t>BRAINERD, MN</t>
  </si>
  <si>
    <t>ST. PAUL, MN</t>
  </si>
  <si>
    <t>HAYWARD, WI</t>
  </si>
  <si>
    <t>BENZONIA, MI</t>
  </si>
  <si>
    <t>MORTON, MI</t>
  </si>
  <si>
    <t>Nekoosa, Wi</t>
  </si>
  <si>
    <t>MISSOULA, MT</t>
  </si>
  <si>
    <t>SHERIDAN, WY</t>
  </si>
  <si>
    <t>FT. WASHAKIE, WY</t>
  </si>
  <si>
    <t>BILLINGS, MT</t>
  </si>
  <si>
    <t>WOLFPOINT, MT</t>
  </si>
  <si>
    <t>BROWNING, MT</t>
  </si>
  <si>
    <t>HAYS, MT</t>
  </si>
  <si>
    <t>KLAMATH FALLS, OR</t>
  </si>
  <si>
    <t>CARSON CITY, NV</t>
  </si>
  <si>
    <t>MENDOCINO CO, CA</t>
  </si>
  <si>
    <t>MARYSVILLE, CA</t>
  </si>
  <si>
    <t>SAN BERNARDINO</t>
  </si>
  <si>
    <t>TUOLUMNE CO, CA</t>
  </si>
  <si>
    <t>YUBA CITY, CA</t>
  </si>
  <si>
    <t>BUTTE CO, CA</t>
  </si>
  <si>
    <t>INDIO, CA</t>
  </si>
  <si>
    <t>YOLO COUNTY, CA</t>
  </si>
  <si>
    <t>RIVERSIDE, CA</t>
  </si>
  <si>
    <t>MODOC COUNTY, CA</t>
  </si>
  <si>
    <t>BAKERSFIELD, CA</t>
  </si>
  <si>
    <t>SUSANVILLE, CA</t>
  </si>
  <si>
    <t>SAN DIEGO, CA</t>
  </si>
  <si>
    <t>LOS ANGELES, CA</t>
  </si>
  <si>
    <t>PALM SPRINGS, CA</t>
  </si>
  <si>
    <t>EUREKA, CA</t>
  </si>
  <si>
    <t>SACRAMENTO, CA</t>
  </si>
  <si>
    <t>SANTA BARBARA, CA</t>
  </si>
  <si>
    <t>DEL NORTE CO, CA</t>
  </si>
  <si>
    <t>FRESNO, CA</t>
  </si>
  <si>
    <t>SISKIYOU CO, CA</t>
  </si>
  <si>
    <t>BISHOP, CA</t>
  </si>
  <si>
    <t>SANTA ROSA, CA</t>
  </si>
  <si>
    <t>REDDING, CA</t>
  </si>
  <si>
    <t>SAN JOSE, CA</t>
  </si>
  <si>
    <t>SAN FRANCISCO</t>
  </si>
  <si>
    <t>EAST JORDAN, MI</t>
  </si>
  <si>
    <t>FT BELKNAP, MT</t>
  </si>
  <si>
    <t>SIOUX CITY, IOWA</t>
  </si>
  <si>
    <t>PIERRE, SD</t>
  </si>
  <si>
    <t>RAPID CITY, SD</t>
  </si>
  <si>
    <t>ABERDEEN</t>
  </si>
  <si>
    <t>WATERTOWN SD</t>
  </si>
  <si>
    <t>MITCHELL, SD</t>
  </si>
  <si>
    <t>BELCOURT, ND</t>
  </si>
  <si>
    <t>KYLE, SD</t>
  </si>
  <si>
    <t>MINOT, ND</t>
  </si>
  <si>
    <t>WILLISTON ND</t>
  </si>
  <si>
    <t>MCLAUGHLIN, SD</t>
  </si>
  <si>
    <t>ALEXANDRIA, LA</t>
  </si>
  <si>
    <t>MERIDIAN, MS</t>
  </si>
  <si>
    <t>LAFAYETTA, LA</t>
  </si>
  <si>
    <t>BEAUMONT, TX</t>
  </si>
  <si>
    <t>KNOXVILLE, TN</t>
  </si>
  <si>
    <t>MOBILE, AL</t>
  </si>
  <si>
    <t>CHARLOTTE, NC</t>
  </si>
  <si>
    <t>ASHEVILLE, NC</t>
  </si>
  <si>
    <t>CHATTANOOGA, TN</t>
  </si>
  <si>
    <t>FORT MYERS, FL</t>
  </si>
  <si>
    <t>Presque Isle, ME</t>
  </si>
  <si>
    <t>PRESQUE ISLE, ME</t>
  </si>
  <si>
    <t>MIAMI, FL</t>
  </si>
  <si>
    <t>BREVARD CO, FL</t>
  </si>
  <si>
    <t>CEDAR RAPIDS, IA</t>
  </si>
  <si>
    <t>BANGOR, ME</t>
  </si>
  <si>
    <t>PALM BEACH, FL</t>
  </si>
  <si>
    <t>PLATTSBURGH, NY</t>
  </si>
  <si>
    <t>JAMESTOWN, NY</t>
  </si>
  <si>
    <t>BUFFALO, NY</t>
  </si>
  <si>
    <t>SYRACUSE, NY</t>
  </si>
  <si>
    <t>HARTFORD, CT</t>
  </si>
  <si>
    <t>PROVIDENCE, RI</t>
  </si>
  <si>
    <t>AQUINNAH, MA</t>
  </si>
  <si>
    <t>NESHOBA, MS</t>
  </si>
  <si>
    <t>Gallup, NM</t>
  </si>
  <si>
    <t>KAYENTA, AZ</t>
  </si>
  <si>
    <t>RED MESA, AZ</t>
  </si>
  <si>
    <t>FLAGSTAFF, AZ</t>
  </si>
  <si>
    <t>KEAMS CANYON, AZ</t>
  </si>
  <si>
    <t>TUBA CITY, AZ</t>
  </si>
  <si>
    <t>BARTLESVILLE, OK</t>
  </si>
  <si>
    <t>LAWTON, OK</t>
  </si>
  <si>
    <t>TULSA, OK</t>
  </si>
  <si>
    <t>FT. SMITH, AR</t>
  </si>
  <si>
    <t>ARDMORE, OK</t>
  </si>
  <si>
    <t>DALLAS, TX</t>
  </si>
  <si>
    <t>ENID, OK</t>
  </si>
  <si>
    <t>WICHITA, KS</t>
  </si>
  <si>
    <t>NORMAN, OK</t>
  </si>
  <si>
    <t>FAYETTEVILLE, AR</t>
  </si>
  <si>
    <t>OK CITY</t>
  </si>
  <si>
    <t>HUGO, OK</t>
  </si>
  <si>
    <t>ST. JOSEPH, MO</t>
  </si>
  <si>
    <t>CLINTON, OK</t>
  </si>
  <si>
    <t>LAWRENCE, KS</t>
  </si>
  <si>
    <t>Wetumka, Oklahoma</t>
  </si>
  <si>
    <t>ONOMIA, MN</t>
  </si>
  <si>
    <t>ST. GEORGE, UT</t>
  </si>
  <si>
    <t>LAKE HAVASU CITY</t>
  </si>
  <si>
    <t>WHITERIVER, AZ</t>
  </si>
  <si>
    <t>FT DUCHESNE, UT</t>
  </si>
  <si>
    <t>PHOENIX, AZ</t>
  </si>
  <si>
    <t>SELLS, AZ</t>
  </si>
  <si>
    <t>KINGMAN, AZ</t>
  </si>
  <si>
    <t>YUMA, AZ</t>
  </si>
  <si>
    <t>FALLON, NV</t>
  </si>
  <si>
    <t>SUPAI, AZ</t>
  </si>
  <si>
    <t>Imperial Co, CA</t>
  </si>
  <si>
    <t>RENO, NV</t>
  </si>
  <si>
    <t>ELKO, NV</t>
  </si>
  <si>
    <t>MCDERMITT, NV</t>
  </si>
  <si>
    <t>POCATELLO, ID</t>
  </si>
  <si>
    <t>OGDEN, UT</t>
  </si>
  <si>
    <t>LEWISTON, ID</t>
  </si>
  <si>
    <t>PENDLETON, OR</t>
  </si>
  <si>
    <t>SALEM, OR</t>
  </si>
  <si>
    <t>SPOKANE, WA</t>
  </si>
  <si>
    <t>NESPELEM, WA</t>
  </si>
  <si>
    <t>YAKIMA, WA</t>
  </si>
  <si>
    <t>PORTLAND, OR</t>
  </si>
  <si>
    <t>BEND, OR</t>
  </si>
  <si>
    <t>BELLINGHAM, WA</t>
  </si>
  <si>
    <t>CLALLAM CO., WA</t>
  </si>
  <si>
    <t>CLALLAM CO, WA</t>
  </si>
  <si>
    <t>TACOMA, WA</t>
  </si>
  <si>
    <t>SEATTLE, WA</t>
  </si>
  <si>
    <t>TUCSON, AZ</t>
  </si>
  <si>
    <t>ANCHORAGE</t>
  </si>
  <si>
    <t>INTERIOR ALASKA</t>
  </si>
  <si>
    <t>MT EDGECUMBE</t>
  </si>
  <si>
    <t>ANNETTE ISLAND</t>
  </si>
  <si>
    <t>BRISTOL BAY AREA</t>
  </si>
  <si>
    <t>NORTON SOUND</t>
  </si>
  <si>
    <t>YUKON KUSKOKWIM</t>
  </si>
  <si>
    <t>KOTZEBUE</t>
  </si>
  <si>
    <t>BARROW</t>
  </si>
  <si>
    <t>YSLETA DEL SUR</t>
  </si>
  <si>
    <t>MESCALERO</t>
  </si>
  <si>
    <t>ALBUQUERQUE</t>
  </si>
  <si>
    <t>ACOM CAN LAG</t>
  </si>
  <si>
    <t>ACOMA-CANONCITO LAGUNA</t>
  </si>
  <si>
    <t>SOUTHERN COLORADO UTE</t>
  </si>
  <si>
    <t>ZUNI</t>
  </si>
  <si>
    <t>SANTA FE</t>
  </si>
  <si>
    <t>SANTE FE</t>
  </si>
  <si>
    <t>WESTERN MICHIGAN</t>
  </si>
  <si>
    <t>EASTERN MICHIGAN</t>
  </si>
  <si>
    <t>CENTRAL WISCONSIN</t>
  </si>
  <si>
    <t>FOND DU LAC</t>
  </si>
  <si>
    <t>GRAND PORTAGE</t>
  </si>
  <si>
    <t>NETT LAKE (BOIS FORTE)</t>
  </si>
  <si>
    <t>WHITE EARTH</t>
  </si>
  <si>
    <t>MINNESOTA RIVER</t>
  </si>
  <si>
    <t>GREATER LEECH LAKE</t>
  </si>
  <si>
    <t>LEECH LAKE</t>
  </si>
  <si>
    <t>NICOLET</t>
  </si>
  <si>
    <t>RED LAKE</t>
  </si>
  <si>
    <t>MILLE LACS</t>
  </si>
  <si>
    <t>NORTHWESTERN WISCONSIN</t>
  </si>
  <si>
    <t>FLATHEAD</t>
  </si>
  <si>
    <t>NORTHERN CHEYENNE</t>
  </si>
  <si>
    <t>CROW AGENCY</t>
  </si>
  <si>
    <t>WIND RIVER</t>
  </si>
  <si>
    <t>CROW</t>
  </si>
  <si>
    <t>FORT PECK</t>
  </si>
  <si>
    <t>BLACKFEET</t>
  </si>
  <si>
    <t>ROCKY BOY</t>
  </si>
  <si>
    <t>FORT BELKNAP</t>
  </si>
  <si>
    <t>KARUK TIUDE</t>
  </si>
  <si>
    <t>TOIABE</t>
  </si>
  <si>
    <t>ROUND VALLEY INDIAN HEALTH, INC.</t>
  </si>
  <si>
    <t>CONSOL. TRIBAL HEATLH PROJECT</t>
  </si>
  <si>
    <t>CHAPA-DE INDIAN HEALTH PROGRAM</t>
  </si>
  <si>
    <t>TUOLUMNE INDIAN HEALTH</t>
  </si>
  <si>
    <t>NORTH VALLEY</t>
  </si>
  <si>
    <t>NORTHERN VALLEY INDIAN HEALTH</t>
  </si>
  <si>
    <t>RIVERSIDE</t>
  </si>
  <si>
    <t>MODOC CNTY INDIAN HEALTH</t>
  </si>
  <si>
    <t>AMER. IND. HLTH CNCL OF CNTRL CA</t>
  </si>
  <si>
    <t>WATER MOUNTAIN</t>
  </si>
  <si>
    <t>CHAPA-DE</t>
  </si>
  <si>
    <t>TULE RIVER INDIAN HLTH PROJECT</t>
  </si>
  <si>
    <t>LASSEN INDIAN HEALTH CENTER</t>
  </si>
  <si>
    <t>SOUTHERN INDIAN HLTH COUNCIL</t>
  </si>
  <si>
    <t>SOUTHERN IHC</t>
  </si>
  <si>
    <t>INDIAN HEALTH COUNCIL, INC.</t>
  </si>
  <si>
    <t>AA. SAN DIEGO AM. IND. HLTH CNTR</t>
  </si>
  <si>
    <t>INDIAN HEALTH C</t>
  </si>
  <si>
    <t>AMERICAN INDIAN FREE CLINIC</t>
  </si>
  <si>
    <t>RIVERSIDE/SAN BERNARDINO</t>
  </si>
  <si>
    <t>UIHS-TSURAI</t>
  </si>
  <si>
    <t>HUPA HEALTH ASSOC., INC.</t>
  </si>
  <si>
    <t>KARUK TRB HP</t>
  </si>
  <si>
    <t>SACRAMENTO URBAN IND, HLTH.</t>
  </si>
  <si>
    <t>UNITED INDIAN HEALTH SERVICES</t>
  </si>
  <si>
    <t>SANTA YNEZ INDIAN HEALTH</t>
  </si>
  <si>
    <t>CENTRAL VALLEY INDIAN HEALTH INC.</t>
  </si>
  <si>
    <t>CENTRAL VALLEY</t>
  </si>
  <si>
    <t>KARUK TRIBAL HEALTH, INC.</t>
  </si>
  <si>
    <t>TOIYABE INDIAN HEALTH PROJET, INC.</t>
  </si>
  <si>
    <t>LAKE CNTY TRIBAL HLTH</t>
  </si>
  <si>
    <t>TOIYABE</t>
  </si>
  <si>
    <t>SONOMA COUNTY INDIAN HEALTH</t>
  </si>
  <si>
    <t>PIT RIVER HEALTH SERVICES</t>
  </si>
  <si>
    <t>REDDING RANCHERIA IND. HLTH INC.</t>
  </si>
  <si>
    <t>I.H.C. OF SANTA CLARA VALLEY, INC.</t>
  </si>
  <si>
    <t>URBAN INDIAN HEALTH BOARD</t>
  </si>
  <si>
    <t>OMAHA-WINNEBAGO</t>
  </si>
  <si>
    <t>CROW CREEK</t>
  </si>
  <si>
    <t>LOWER BRULE</t>
  </si>
  <si>
    <t>RAPID CITY</t>
  </si>
  <si>
    <t>Non Service Unit</t>
  </si>
  <si>
    <t>SISSETON-WAHPETON</t>
  </si>
  <si>
    <t>YANKTON-WAGNER</t>
  </si>
  <si>
    <t>TURTLE MOUNTAIN</t>
  </si>
  <si>
    <t>FORT TOTTEN</t>
  </si>
  <si>
    <t>PINE RIDGE</t>
  </si>
  <si>
    <t>ROSEBUD</t>
  </si>
  <si>
    <t>FORT BERTHOLD</t>
  </si>
  <si>
    <t>TRENTON INDIAN SERVICE AREA</t>
  </si>
  <si>
    <t>CHEYENNE RIVER</t>
  </si>
  <si>
    <t>STANDING ROCK</t>
  </si>
  <si>
    <t>JENA BAND OF CHOCTAW INDIANS</t>
  </si>
  <si>
    <t>TUNICA-BILOXI TRIBE OF LOUISIANA</t>
  </si>
  <si>
    <t>MISSISSIPPI BAND OF CHOCTAW INDIANS</t>
  </si>
  <si>
    <t>COUSHATTA TRIBE OF LOUISIANA</t>
  </si>
  <si>
    <t>CHOCTAW</t>
  </si>
  <si>
    <t>ALABAMA-COUSHATTA TRIBE OF TEXAS</t>
  </si>
  <si>
    <t>EASTERN BAND OF CHEROKEE INDIANS</t>
  </si>
  <si>
    <t>POARCH BAND OF CREEK INDIANS</t>
  </si>
  <si>
    <t>CATAWBA INDIAN NATION OF S. CAROLINA</t>
  </si>
  <si>
    <t>CHEROKEE</t>
  </si>
  <si>
    <t>SEMINOLE TRIBE OF FLORIDA</t>
  </si>
  <si>
    <t>Houlton Band of Maliseets Indians</t>
  </si>
  <si>
    <t>AROOSTOOK BAND OF MICMAC INDIANS</t>
  </si>
  <si>
    <t>MICCOSUKEE CORPORATION</t>
  </si>
  <si>
    <t>NON-SVC UNIT</t>
  </si>
  <si>
    <t>PENOBSCOT</t>
  </si>
  <si>
    <t>PASSAMAQUODDY PLEASANT POINT</t>
  </si>
  <si>
    <t>PASSAMAQUODDY INDIAN TOWNSHIP</t>
  </si>
  <si>
    <t>ST. REGIS MOHAWK TRIBE</t>
  </si>
  <si>
    <t>SENECA</t>
  </si>
  <si>
    <t>TONAWANDA BAND OF SENECA INDIANS</t>
  </si>
  <si>
    <t>SENECA S.U.</t>
  </si>
  <si>
    <t>CAYUGA NATION OF INDIANS</t>
  </si>
  <si>
    <t>SENECA HL PR</t>
  </si>
  <si>
    <t>ONEIDA NATION OF NEW YORK</t>
  </si>
  <si>
    <t>ONONDAGA NATION OF NEW YORK</t>
  </si>
  <si>
    <t>TUSCARORA NATION OF INDIANS</t>
  </si>
  <si>
    <t>MOHEGAN TRIBE OF INDIANS CONNECTICUT</t>
  </si>
  <si>
    <t>MASHANTUCKET PEQUOTS TRIBAL NATION</t>
  </si>
  <si>
    <t>NARRAGANSETT</t>
  </si>
  <si>
    <t>WAMPANOGA</t>
  </si>
  <si>
    <t>MERIDIAN</t>
  </si>
  <si>
    <t>CROWNPOINT</t>
  </si>
  <si>
    <t>FORT DEFIANCE</t>
  </si>
  <si>
    <t>GALLUP</t>
  </si>
  <si>
    <t>Crownpoint</t>
  </si>
  <si>
    <t>WINSLOW</t>
  </si>
  <si>
    <t>SHIPROCK</t>
  </si>
  <si>
    <t>CHINLE</t>
  </si>
  <si>
    <t>KAYENTA</t>
  </si>
  <si>
    <t>TUBA CITY</t>
  </si>
  <si>
    <t>CLAREMORE</t>
  </si>
  <si>
    <t>PAWNEE</t>
  </si>
  <si>
    <t>LAWTON</t>
  </si>
  <si>
    <t>TAHLEQUAH</t>
  </si>
  <si>
    <t>SHAWNEE</t>
  </si>
  <si>
    <t>URBAN HEALTH CENTERS</t>
  </si>
  <si>
    <t>TAKIHINA</t>
  </si>
  <si>
    <t>ADA</t>
  </si>
  <si>
    <t>WEWOKA</t>
  </si>
  <si>
    <t>TALIHINA</t>
  </si>
  <si>
    <t>HOLTON</t>
  </si>
  <si>
    <t>CLINTON</t>
  </si>
  <si>
    <t>HASKELL</t>
  </si>
  <si>
    <t>KEAMS CANYON</t>
  </si>
  <si>
    <t>COLORADO RIVER</t>
  </si>
  <si>
    <t>SAN CARLOS</t>
  </si>
  <si>
    <t>WHITERIVER</t>
  </si>
  <si>
    <t>UINTHA-OURAY</t>
  </si>
  <si>
    <t>UINTAH</t>
  </si>
  <si>
    <t>PHOENIX</t>
  </si>
  <si>
    <t>SACATON</t>
  </si>
  <si>
    <t>FORT YUMA</t>
  </si>
  <si>
    <t>SCHURZ</t>
  </si>
  <si>
    <t>OWYHEE</t>
  </si>
  <si>
    <t>FORT HALL</t>
  </si>
  <si>
    <t>NORTHERN IDAHO</t>
  </si>
  <si>
    <t>KLAMATH</t>
  </si>
  <si>
    <t>UMATILLA</t>
  </si>
  <si>
    <t>WESTERN OREGON</t>
  </si>
  <si>
    <t>COUER D'ALENE</t>
  </si>
  <si>
    <t>WELLPINIT</t>
  </si>
  <si>
    <t>COLVILLE</t>
  </si>
  <si>
    <t>YAKIMA</t>
  </si>
  <si>
    <t>WARM SPRINGS</t>
  </si>
  <si>
    <t>NORTHWEST WASHINGTON</t>
  </si>
  <si>
    <t>NEAR BAY</t>
  </si>
  <si>
    <t>NORTHWESTERN WASHINGTON</t>
  </si>
  <si>
    <t>TAHOLAH</t>
  </si>
  <si>
    <t>PUYALLUP</t>
  </si>
  <si>
    <t>PUGET SOUND</t>
  </si>
  <si>
    <t>SELLS</t>
  </si>
  <si>
    <t>CURRENT LOCATION FACTORS (2019)</t>
  </si>
  <si>
    <r>
      <t>REQUIRED SPACE
(ft</t>
    </r>
    <r>
      <rPr>
        <b/>
        <vertAlign val="superscript"/>
        <sz val="6"/>
        <color theme="1"/>
        <rFont val="Arial"/>
        <family val="2"/>
      </rPr>
      <t>2</t>
    </r>
    <r>
      <rPr>
        <b/>
        <sz val="6"/>
        <color theme="1"/>
        <rFont val="Arial"/>
        <family val="2"/>
      </rPr>
      <t>)</t>
    </r>
  </si>
  <si>
    <t>more</t>
  </si>
  <si>
    <t xml:space="preserve">URGENCY OF NEED FACTOR </t>
  </si>
  <si>
    <r>
      <t>Adjusted exisiting Space (ft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)</t>
    </r>
  </si>
  <si>
    <t xml:space="preserve">Urgency of Need </t>
  </si>
  <si>
    <r>
      <t>Adjusted Exisiting Space (ft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)</t>
    </r>
  </si>
  <si>
    <t>mi</t>
  </si>
  <si>
    <t>MORTON, MN</t>
  </si>
  <si>
    <t>NEKOOSA, WI</t>
  </si>
  <si>
    <t>ONAMIA, MN</t>
  </si>
  <si>
    <t>WETUMKA, OK</t>
  </si>
  <si>
    <t>OCHELATA, OK</t>
  </si>
  <si>
    <t>PUEBLO PINTADO, NM</t>
  </si>
  <si>
    <t>MALISEET-HOULTON, ME</t>
  </si>
  <si>
    <r>
      <rPr>
        <b/>
        <sz val="7"/>
        <color rgb="FF1A1A21"/>
        <rFont val="Arial"/>
        <family val="2"/>
      </rPr>
      <t>ft</t>
    </r>
    <r>
      <rPr>
        <b/>
        <vertAlign val="superscript"/>
        <sz val="7"/>
        <color rgb="FF4D4F54"/>
        <rFont val="Arial"/>
        <family val="2"/>
      </rPr>
      <t>2</t>
    </r>
  </si>
  <si>
    <r>
      <t>/ ft</t>
    </r>
    <r>
      <rPr>
        <b/>
        <vertAlign val="superscript"/>
        <sz val="7"/>
        <color rgb="FF000000"/>
        <rFont val="Arial"/>
        <family val="2"/>
      </rPr>
      <t>2</t>
    </r>
  </si>
  <si>
    <r>
      <t>ft</t>
    </r>
    <r>
      <rPr>
        <b/>
        <vertAlign val="superscript"/>
        <sz val="7"/>
        <color rgb="FF1A1A21"/>
        <rFont val="Arial"/>
        <family val="2"/>
      </rPr>
      <t>2</t>
    </r>
  </si>
  <si>
    <r>
      <t>ft</t>
    </r>
    <r>
      <rPr>
        <b/>
        <vertAlign val="superscript"/>
        <sz val="7"/>
        <color rgb="FF000000"/>
        <rFont val="Arial"/>
        <family val="2"/>
      </rPr>
      <t>2</t>
    </r>
  </si>
  <si>
    <r>
      <rPr>
        <sz val="7"/>
        <color rgb="FF18181F"/>
        <rFont val="Arial"/>
        <family val="2"/>
      </rPr>
      <t xml:space="preserve">GROSS AREA OF
BUILDING COMPONENT </t>
    </r>
    <r>
      <rPr>
        <sz val="7"/>
        <color rgb="FF36363B"/>
        <rFont val="Arial"/>
        <family val="2"/>
      </rPr>
      <t>(ft</t>
    </r>
    <r>
      <rPr>
        <sz val="7"/>
        <color rgb="FF18181F"/>
        <rFont val="Arial"/>
        <family val="2"/>
      </rPr>
      <t>²)</t>
    </r>
  </si>
  <si>
    <t>GROSS AREA OF TOTAL FACILITY (ft²)</t>
  </si>
  <si>
    <r>
      <rPr>
        <b/>
        <sz val="7"/>
        <color rgb="FF1A1A21"/>
        <rFont val="Arial"/>
        <family val="2"/>
      </rPr>
      <t>Un</t>
    </r>
    <r>
      <rPr>
        <b/>
        <sz val="7"/>
        <color rgb="FF3B3D42"/>
        <rFont val="Arial"/>
        <family val="2"/>
      </rPr>
      <t>i</t>
    </r>
    <r>
      <rPr>
        <b/>
        <sz val="7"/>
        <color rgb="FF1A1A21"/>
        <rFont val="Arial"/>
        <family val="2"/>
      </rPr>
      <t>t Cost  to Replace</t>
    </r>
    <r>
      <rPr>
        <sz val="7"/>
        <color rgb="FF1A1A21"/>
        <rFont val="Arial"/>
        <family val="2"/>
      </rPr>
      <t xml:space="preserve">     =  </t>
    </r>
    <r>
      <rPr>
        <sz val="7"/>
        <color rgb="FF3B3D42"/>
        <rFont val="Arial"/>
        <family val="2"/>
      </rPr>
      <t>$</t>
    </r>
    <r>
      <rPr>
        <sz val="7"/>
        <color rgb="FF727479"/>
        <rFont val="Arial"/>
        <family val="2"/>
      </rPr>
      <t>/ft</t>
    </r>
    <r>
      <rPr>
        <sz val="7"/>
        <color rgb="FF4D4F54"/>
        <rFont val="Arial"/>
        <family val="2"/>
      </rPr>
      <t xml:space="preserve"> [Table A]  </t>
    </r>
    <r>
      <rPr>
        <sz val="7"/>
        <color rgb="FF5E6064"/>
        <rFont val="Arial"/>
        <family val="2"/>
      </rPr>
      <t xml:space="preserve">x  </t>
    </r>
    <r>
      <rPr>
        <sz val="7"/>
        <color rgb="FF4D4F54"/>
        <rFont val="Arial"/>
        <family val="2"/>
      </rPr>
      <t xml:space="preserve">Location </t>
    </r>
    <r>
      <rPr>
        <sz val="7"/>
        <color rgb="FF3B3D42"/>
        <rFont val="Arial"/>
        <family val="2"/>
      </rPr>
      <t xml:space="preserve">Factor </t>
    </r>
    <r>
      <rPr>
        <sz val="7"/>
        <color rgb="FF4D4F54"/>
        <rFont val="Arial"/>
        <family val="2"/>
      </rPr>
      <t>[Table B</t>
    </r>
    <r>
      <rPr>
        <sz val="7"/>
        <color rgb="FF3B3D42"/>
        <rFont val="Arial"/>
        <family val="2"/>
      </rPr>
      <t>]</t>
    </r>
  </si>
  <si>
    <t>HL</t>
  </si>
  <si>
    <t>SHS</t>
  </si>
  <si>
    <t>SHC</t>
  </si>
  <si>
    <t>LHS</t>
  </si>
  <si>
    <t>MHS</t>
  </si>
  <si>
    <t>Population too low to support inppatient facility (&lt;6,000 people)</t>
  </si>
  <si>
    <t>Inpatient</t>
  </si>
  <si>
    <t>Outpatient</t>
  </si>
  <si>
    <t>Small Ambulatory Facilities</t>
  </si>
  <si>
    <t>Type</t>
  </si>
  <si>
    <t>Min pop</t>
  </si>
  <si>
    <t>Max pop</t>
  </si>
  <si>
    <r>
      <t>Size (ft</t>
    </r>
    <r>
      <rPr>
        <vertAlign val="superscript"/>
        <sz val="7"/>
        <color rgb="FF000000"/>
        <rFont val="Arial"/>
        <family val="2"/>
      </rPr>
      <t>2</t>
    </r>
    <r>
      <rPr>
        <sz val="7"/>
        <color rgb="FF000000"/>
        <rFont val="Arial"/>
        <family val="2"/>
      </rPr>
      <t>)</t>
    </r>
  </si>
  <si>
    <t>Outpatient population below calculation threshold (&lt;150 people)</t>
  </si>
  <si>
    <t>Greater than 645,000</t>
  </si>
  <si>
    <t>ROAD DISTANCE (miles)</t>
  </si>
  <si>
    <r>
      <rPr>
        <sz val="7"/>
        <color rgb="FF18181F"/>
        <rFont val="Arial"/>
        <family val="2"/>
      </rPr>
      <t>AGE OF BUILDING COMPONENT</t>
    </r>
    <r>
      <rPr>
        <sz val="7"/>
        <color rgb="FF000000"/>
        <rFont val="Arial"/>
        <family val="2"/>
      </rPr>
      <t xml:space="preserve"> (years)</t>
    </r>
  </si>
  <si>
    <t>&gt; 120</t>
  </si>
  <si>
    <r>
      <rPr>
        <b/>
        <sz val="7"/>
        <color rgb="FF1A1A21"/>
        <rFont val="Arial"/>
        <family val="2"/>
      </rPr>
      <t>Cond</t>
    </r>
    <r>
      <rPr>
        <b/>
        <sz val="7"/>
        <color rgb="FF3B3D42"/>
        <rFont val="Arial"/>
        <family val="2"/>
      </rPr>
      <t>i</t>
    </r>
    <r>
      <rPr>
        <b/>
        <sz val="7"/>
        <color rgb="FF1A1A21"/>
        <rFont val="Arial"/>
        <family val="2"/>
      </rPr>
      <t>t</t>
    </r>
    <r>
      <rPr>
        <b/>
        <sz val="7"/>
        <color rgb="FF3B3D42"/>
        <rFont val="Arial"/>
        <family val="2"/>
      </rPr>
      <t>i</t>
    </r>
    <r>
      <rPr>
        <b/>
        <sz val="7"/>
        <color rgb="FF1A1A21"/>
        <rFont val="Arial"/>
        <family val="2"/>
      </rPr>
      <t>on Factor</t>
    </r>
    <r>
      <rPr>
        <sz val="7"/>
        <color rgb="FF1A1A21"/>
        <rFont val="Arial"/>
        <family val="2"/>
      </rPr>
      <t xml:space="preserve">          = </t>
    </r>
    <r>
      <rPr>
        <sz val="7"/>
        <color rgb="FF4D4F54"/>
        <rFont val="Arial"/>
        <family val="2"/>
      </rPr>
      <t xml:space="preserve">Unit </t>
    </r>
    <r>
      <rPr>
        <sz val="7"/>
        <color rgb="FF3B3D42"/>
        <rFont val="Arial"/>
        <family val="2"/>
      </rPr>
      <t xml:space="preserve">Cost </t>
    </r>
    <r>
      <rPr>
        <sz val="7"/>
        <color rgb="FF4D4F54"/>
        <rFont val="Arial"/>
        <family val="2"/>
      </rPr>
      <t xml:space="preserve">to </t>
    </r>
    <r>
      <rPr>
        <sz val="7"/>
        <color rgb="FF3B3D42"/>
        <rFont val="Arial"/>
        <family val="2"/>
      </rPr>
      <t>Repa</t>
    </r>
    <r>
      <rPr>
        <sz val="7"/>
        <color rgb="FF727479"/>
        <rFont val="Arial"/>
        <family val="2"/>
      </rPr>
      <t>i</t>
    </r>
    <r>
      <rPr>
        <sz val="7"/>
        <color rgb="FF3B3D42"/>
        <rFont val="Arial"/>
        <family val="2"/>
      </rPr>
      <t xml:space="preserve">r </t>
    </r>
    <r>
      <rPr>
        <sz val="7"/>
        <color rgb="FF4D4F54"/>
        <rFont val="Arial"/>
        <family val="2"/>
      </rPr>
      <t xml:space="preserve">[Line </t>
    </r>
    <r>
      <rPr>
        <sz val="7"/>
        <color rgb="FF3B3D42"/>
        <rFont val="Arial"/>
        <family val="2"/>
      </rPr>
      <t xml:space="preserve">G]   </t>
    </r>
    <r>
      <rPr>
        <sz val="7"/>
        <color rgb="FF3B3D42"/>
        <rFont val="Calibri"/>
        <family val="2"/>
      </rPr>
      <t>÷</t>
    </r>
    <r>
      <rPr>
        <sz val="7"/>
        <color rgb="FF3B3D42"/>
        <rFont val="Arial"/>
        <family val="2"/>
      </rPr>
      <t xml:space="preserve">   </t>
    </r>
    <r>
      <rPr>
        <sz val="7"/>
        <color rgb="FF4D4F54"/>
        <rFont val="Arial"/>
        <family val="2"/>
      </rPr>
      <t xml:space="preserve">Unit Cost to </t>
    </r>
    <r>
      <rPr>
        <sz val="7"/>
        <color rgb="FF3B3D42"/>
        <rFont val="Arial"/>
        <family val="2"/>
      </rPr>
      <t>Rep</t>
    </r>
    <r>
      <rPr>
        <sz val="7"/>
        <color rgb="FF5E6064"/>
        <rFont val="Arial"/>
        <family val="2"/>
      </rPr>
      <t>l</t>
    </r>
    <r>
      <rPr>
        <sz val="7"/>
        <color rgb="FF3B3D42"/>
        <rFont val="Arial"/>
        <family val="2"/>
      </rPr>
      <t xml:space="preserve">ace </t>
    </r>
    <r>
      <rPr>
        <sz val="7"/>
        <color rgb="FF4D4F54"/>
        <rFont val="Arial"/>
        <family val="2"/>
      </rPr>
      <t xml:space="preserve">[Line </t>
    </r>
    <r>
      <rPr>
        <sz val="7"/>
        <color rgb="FF1A1A21"/>
        <rFont val="Arial"/>
        <family val="2"/>
      </rPr>
      <t>E] (Max = 1)</t>
    </r>
    <r>
      <rPr>
        <sz val="7"/>
        <color rgb="FF3B3D42"/>
        <rFont val="Arial"/>
        <family val="2"/>
      </rPr>
      <t xml:space="preserve">
                                            [Line G]                                              </t>
    </r>
    <r>
      <rPr>
        <sz val="7"/>
        <color rgb="FF4D4F54"/>
        <rFont val="Arial"/>
        <family val="2"/>
      </rPr>
      <t xml:space="preserve">[Line </t>
    </r>
    <r>
      <rPr>
        <sz val="7"/>
        <color rgb="FF1A1A21"/>
        <rFont val="Arial"/>
        <family val="2"/>
      </rPr>
      <t>E]</t>
    </r>
  </si>
  <si>
    <r>
      <rPr>
        <b/>
        <sz val="7"/>
        <color rgb="FF1A1A21"/>
        <rFont val="Arial"/>
        <family val="2"/>
      </rPr>
      <t>Adjusted  Existing Space</t>
    </r>
    <r>
      <rPr>
        <sz val="7"/>
        <color rgb="FF1A1A21"/>
        <rFont val="Arial"/>
        <family val="2"/>
      </rPr>
      <t xml:space="preserve"> =
   E</t>
    </r>
    <r>
      <rPr>
        <sz val="7"/>
        <color rgb="FF4D4F54"/>
        <rFont val="Arial"/>
        <family val="2"/>
      </rPr>
      <t xml:space="preserve">xisting </t>
    </r>
    <r>
      <rPr>
        <sz val="7"/>
        <color rgb="FF3B3D42"/>
        <rFont val="Arial"/>
        <family val="2"/>
      </rPr>
      <t xml:space="preserve">Space </t>
    </r>
    <r>
      <rPr>
        <sz val="7"/>
        <color rgb="FF4D4F54"/>
        <rFont val="Arial"/>
        <family val="2"/>
      </rPr>
      <t xml:space="preserve">[Line </t>
    </r>
    <r>
      <rPr>
        <sz val="7"/>
        <color rgb="FF3B3D42"/>
        <rFont val="Arial"/>
        <family val="2"/>
      </rPr>
      <t xml:space="preserve">D] - </t>
    </r>
    <r>
      <rPr>
        <sz val="7"/>
        <color rgb="FF5E6064"/>
        <rFont val="Arial"/>
        <family val="2"/>
      </rPr>
      <t>{A</t>
    </r>
    <r>
      <rPr>
        <sz val="7"/>
        <color rgb="FF3B3D42"/>
        <rFont val="Arial"/>
        <family val="2"/>
      </rPr>
      <t>ge and Cond</t>
    </r>
    <r>
      <rPr>
        <sz val="7"/>
        <color rgb="FF5E6064"/>
        <rFont val="Arial"/>
        <family val="2"/>
      </rPr>
      <t>i</t>
    </r>
    <r>
      <rPr>
        <sz val="7"/>
        <color rgb="FF3B3D42"/>
        <rFont val="Arial"/>
        <family val="2"/>
      </rPr>
      <t>t</t>
    </r>
    <r>
      <rPr>
        <sz val="7"/>
        <color rgb="FF5E6064"/>
        <rFont val="Arial"/>
        <family val="2"/>
      </rPr>
      <t>i</t>
    </r>
    <r>
      <rPr>
        <sz val="7"/>
        <color rgb="FF3B3D42"/>
        <rFont val="Arial"/>
        <family val="2"/>
      </rPr>
      <t xml:space="preserve">on Factor </t>
    </r>
    <r>
      <rPr>
        <sz val="7"/>
        <color rgb="FF5E6064"/>
        <rFont val="Arial"/>
        <family val="2"/>
      </rPr>
      <t>(</t>
    </r>
    <r>
      <rPr>
        <sz val="7"/>
        <color rgb="FF3B3D42"/>
        <rFont val="Arial"/>
        <family val="2"/>
      </rPr>
      <t>Table C</t>
    </r>
    <r>
      <rPr>
        <sz val="7"/>
        <color rgb="FF5E6064"/>
        <rFont val="Arial"/>
        <family val="2"/>
      </rPr>
      <t xml:space="preserve">) </t>
    </r>
    <r>
      <rPr>
        <sz val="7"/>
        <color rgb="FF4D4F54"/>
        <rFont val="Arial"/>
        <family val="2"/>
      </rPr>
      <t xml:space="preserve">x </t>
    </r>
    <r>
      <rPr>
        <sz val="7"/>
        <color rgb="FF3B3D42"/>
        <rFont val="Arial"/>
        <family val="2"/>
      </rPr>
      <t>Exist</t>
    </r>
    <r>
      <rPr>
        <sz val="7"/>
        <color rgb="FF727479"/>
        <rFont val="Arial"/>
        <family val="2"/>
      </rPr>
      <t>i</t>
    </r>
    <r>
      <rPr>
        <sz val="7"/>
        <color rgb="FF3B3D42"/>
        <rFont val="Arial"/>
        <family val="2"/>
      </rPr>
      <t xml:space="preserve">ng Space </t>
    </r>
    <r>
      <rPr>
        <sz val="7"/>
        <color rgb="FF4D4F54"/>
        <rFont val="Arial"/>
        <family val="2"/>
      </rPr>
      <t>[L</t>
    </r>
    <r>
      <rPr>
        <sz val="7"/>
        <color rgb="FF727479"/>
        <rFont val="Arial"/>
        <family val="2"/>
      </rPr>
      <t>i</t>
    </r>
    <r>
      <rPr>
        <sz val="7"/>
        <color rgb="FF4D4F54"/>
        <rFont val="Arial"/>
        <family val="2"/>
      </rPr>
      <t xml:space="preserve">ne </t>
    </r>
    <r>
      <rPr>
        <sz val="7"/>
        <color rgb="FF3B3D42"/>
        <rFont val="Arial"/>
        <family val="2"/>
      </rPr>
      <t>D]}    (Min = 0 ft</t>
    </r>
    <r>
      <rPr>
        <vertAlign val="superscript"/>
        <sz val="7"/>
        <color rgb="FF3B3D42"/>
        <rFont val="Arial"/>
        <family val="2"/>
      </rPr>
      <t>2</t>
    </r>
    <r>
      <rPr>
        <sz val="7"/>
        <color rgb="FF3B3D42"/>
        <rFont val="Arial"/>
        <family val="2"/>
      </rPr>
      <t xml:space="preserve">)
</t>
    </r>
    <r>
      <rPr>
        <sz val="7"/>
        <color rgb="FF4D4F54"/>
        <rFont val="Arial"/>
        <family val="2"/>
      </rPr>
      <t xml:space="preserve">                           [LineD]                           </t>
    </r>
    <r>
      <rPr>
        <b/>
        <sz val="7"/>
        <color rgb="FF4D4F54"/>
        <rFont val="Arial"/>
        <family val="2"/>
      </rPr>
      <t xml:space="preserve"> </t>
    </r>
    <r>
      <rPr>
        <b/>
        <sz val="7"/>
        <color rgb="FF727479"/>
        <rFont val="Arial"/>
        <family val="2"/>
      </rPr>
      <t>(</t>
    </r>
    <r>
      <rPr>
        <b/>
        <sz val="7"/>
        <color rgb="FF3B3D42"/>
        <rFont val="Arial"/>
        <family val="2"/>
      </rPr>
      <t xml:space="preserve">Table </t>
    </r>
    <r>
      <rPr>
        <b/>
        <sz val="7"/>
        <color rgb="FF4D4F54"/>
        <rFont val="Arial"/>
        <family val="2"/>
      </rPr>
      <t>C</t>
    </r>
    <r>
      <rPr>
        <b/>
        <sz val="7"/>
        <color rgb="FF727479"/>
        <rFont val="Arial"/>
        <family val="2"/>
      </rPr>
      <t xml:space="preserve">)  </t>
    </r>
    <r>
      <rPr>
        <sz val="7"/>
        <color rgb="FF727479"/>
        <rFont val="Arial"/>
        <family val="2"/>
      </rPr>
      <t xml:space="preserve">                                      </t>
    </r>
    <r>
      <rPr>
        <sz val="7"/>
        <color rgb="FF5E6064"/>
        <rFont val="Arial"/>
        <family val="2"/>
      </rPr>
      <t>[Lin</t>
    </r>
    <r>
      <rPr>
        <sz val="7"/>
        <color rgb="FF3B3D42"/>
        <rFont val="Arial"/>
        <family val="2"/>
      </rPr>
      <t xml:space="preserve">e D]
</t>
    </r>
  </si>
  <si>
    <t>OKEMAH  OK</t>
  </si>
  <si>
    <t>Due to the complex nature and calculations performed, this Excel document may not be fully accessible to persons using assistive technology.</t>
  </si>
  <si>
    <t xml:space="preserve"> For assistance with this file, please contact Omobogie Amadasu at 301-443-4751 or Omobogie.Amadasu@ihs.gov.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</si>
</sst>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  <numFmt numFmtId="166" formatCode="###\ ###"/>
    <numFmt numFmtId="167" formatCode="[$-409]mmmm\ d\,\ yyyy;@"/>
    <numFmt numFmtId="168" formatCode="###\ ###\ ###\ ###"/>
    <numFmt numFmtId="169" formatCode="###.00\ ###"/>
  </numFmts>
  <fonts count="67" x14ac:knownFonts="1">
    <font>
      <sz val="10"/>
      <color rgb="FF000000"/>
      <name val="Times New Roman"/>
      <charset val="204"/>
    </font>
    <font>
      <b/>
      <sz val="11"/>
      <color rgb="FF1A1A21"/>
      <name val="Arial"/>
      <family val="34"/>
    </font>
    <font>
      <b/>
      <sz val="11"/>
      <color rgb="FF3B3D42"/>
      <name val="Arial"/>
      <family val="34"/>
    </font>
    <font>
      <sz val="11"/>
      <color rgb="FF1A1A21"/>
      <name val="Arial"/>
      <family val="34"/>
    </font>
    <font>
      <sz val="11"/>
      <color rgb="FF3B3D42"/>
      <name val="Courier New"/>
      <family val="49"/>
    </font>
    <font>
      <sz val="11"/>
      <color rgb="FF4D4F54"/>
      <name val="Courier New"/>
      <family val="49"/>
    </font>
    <font>
      <sz val="11"/>
      <color rgb="FF3B3D42"/>
      <name val="Arial"/>
      <family val="34"/>
    </font>
    <font>
      <b/>
      <sz val="11"/>
      <color rgb="FF18181F"/>
      <name val="Arial"/>
      <family val="34"/>
    </font>
    <font>
      <b/>
      <sz val="11"/>
      <color rgb="FF36363B"/>
      <name val="Arial"/>
      <family val="34"/>
    </font>
    <font>
      <sz val="10"/>
      <color rgb="FF000000"/>
      <name val="Times New Roman"/>
      <family val="1"/>
    </font>
    <font>
      <sz val="11"/>
      <color rgb="FF000000"/>
      <name val="Arial"/>
      <family val="34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Times New Roman"/>
      <family val="1"/>
    </font>
    <font>
      <sz val="7"/>
      <color rgb="FF1A1A21"/>
      <name val="Arial"/>
      <family val="2"/>
    </font>
    <font>
      <sz val="7"/>
      <color rgb="FF262F49"/>
      <name val="Arial"/>
      <family val="2"/>
    </font>
    <font>
      <sz val="7"/>
      <color rgb="FF4D4F54"/>
      <name val="Arial"/>
      <family val="2"/>
    </font>
    <font>
      <sz val="7"/>
      <color rgb="FF3B3D42"/>
      <name val="Arial"/>
      <family val="2"/>
    </font>
    <font>
      <sz val="7"/>
      <color rgb="FF5E6064"/>
      <name val="Arial"/>
      <family val="2"/>
    </font>
    <font>
      <sz val="7"/>
      <color rgb="FF3B3D42"/>
      <name val="Calibri"/>
      <family val="2"/>
    </font>
    <font>
      <b/>
      <sz val="11"/>
      <color rgb="FF000000"/>
      <name val="Arial"/>
      <family val="34"/>
    </font>
    <font>
      <sz val="6"/>
      <color indexed="81"/>
      <name val="Tahoma"/>
      <family val="2"/>
    </font>
    <font>
      <sz val="7"/>
      <color rgb="FF727479"/>
      <name val="Arial"/>
      <family val="2"/>
    </font>
    <font>
      <sz val="7"/>
      <color rgb="FF85858A"/>
      <name val="Arial"/>
      <family val="2"/>
    </font>
    <font>
      <sz val="7"/>
      <color rgb="FF18181F"/>
      <name val="Arial"/>
      <family val="2"/>
    </font>
    <font>
      <sz val="7"/>
      <color rgb="FF36363B"/>
      <name val="Arial"/>
      <family val="2"/>
    </font>
    <font>
      <sz val="5"/>
      <color rgb="FF000000"/>
      <name val="Arial"/>
      <family val="2"/>
    </font>
    <font>
      <b/>
      <sz val="7"/>
      <color rgb="FF4D4F54"/>
      <name val="Arial"/>
      <family val="2"/>
    </font>
    <font>
      <b/>
      <sz val="7"/>
      <color rgb="FF727479"/>
      <name val="Arial"/>
      <family val="2"/>
    </font>
    <font>
      <b/>
      <sz val="7"/>
      <color rgb="FF3B3D42"/>
      <name val="Arial"/>
      <family val="2"/>
    </font>
    <font>
      <b/>
      <sz val="7"/>
      <color rgb="FF5E6064"/>
      <name val="Arial"/>
      <family val="2"/>
    </font>
    <font>
      <b/>
      <sz val="7"/>
      <color rgb="FF000000"/>
      <name val="Arial"/>
      <family val="2"/>
    </font>
    <font>
      <b/>
      <sz val="7"/>
      <color rgb="FF1A1A21"/>
      <name val="Arial"/>
      <family val="2"/>
    </font>
    <font>
      <b/>
      <sz val="10"/>
      <color rgb="FF000000"/>
      <name val="Times New Roman"/>
      <family val="1"/>
    </font>
    <font>
      <b/>
      <sz val="7"/>
      <color rgb="FF3F5969"/>
      <name val="Arial"/>
      <family val="2"/>
    </font>
    <font>
      <b/>
      <vertAlign val="superscript"/>
      <sz val="7"/>
      <color rgb="FF1A1A21"/>
      <name val="Arial"/>
      <family val="2"/>
    </font>
    <font>
      <b/>
      <vertAlign val="superscript"/>
      <sz val="7"/>
      <color rgb="FF4D4F54"/>
      <name val="Arial"/>
      <family val="2"/>
    </font>
    <font>
      <b/>
      <sz val="7"/>
      <color rgb="FF262F49"/>
      <name val="Arial"/>
      <family val="2"/>
    </font>
    <font>
      <b/>
      <vertAlign val="superscript"/>
      <sz val="7"/>
      <color rgb="FF000000"/>
      <name val="Arial"/>
      <family val="2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6"/>
      <color theme="1"/>
      <name val="Arial"/>
      <family val="2"/>
    </font>
    <font>
      <sz val="6"/>
      <color theme="1"/>
      <name val="Calibri"/>
      <family val="2"/>
      <scheme val="minor"/>
    </font>
    <font>
      <b/>
      <vertAlign val="superscript"/>
      <sz val="6"/>
      <color theme="1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sz val="6"/>
      <color rgb="FFFF0000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6"/>
      <color indexed="81"/>
      <name val="Tahoma"/>
      <family val="2"/>
    </font>
    <font>
      <b/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color rgb="FFFF0000"/>
      <name val="Times New Roman"/>
      <family val="1"/>
    </font>
    <font>
      <vertAlign val="superscript"/>
      <sz val="7"/>
      <color rgb="FF000000"/>
      <name val="Arial"/>
      <family val="2"/>
    </font>
    <font>
      <vertAlign val="superscript"/>
      <sz val="7"/>
      <color rgb="FF3B3D4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9">
    <border>
      <left/>
      <right/>
      <top/>
      <bottom/>
      <diagonal/>
    </border>
    <border>
      <left style="thin">
        <color rgb="FF575457"/>
      </left>
      <right style="thin">
        <color rgb="FF4F4F54"/>
      </right>
      <top style="thin">
        <color rgb="FF34343B"/>
      </top>
      <bottom style="thin">
        <color rgb="FF383B48"/>
      </bottom>
      <diagonal/>
    </border>
    <border>
      <left style="thin">
        <color rgb="FF4F4F54"/>
      </left>
      <right style="thin">
        <color rgb="FF5B575B"/>
      </right>
      <top style="thin">
        <color rgb="FF34343B"/>
      </top>
      <bottom style="thin">
        <color rgb="FF383B48"/>
      </bottom>
      <diagonal/>
    </border>
    <border>
      <left style="thin">
        <color rgb="FF5B575B"/>
      </left>
      <right style="thin">
        <color rgb="FF4B4B4F"/>
      </right>
      <top style="thin">
        <color rgb="FF34343B"/>
      </top>
      <bottom style="thin">
        <color rgb="FF383B48"/>
      </bottom>
      <diagonal/>
    </border>
    <border>
      <left style="thin">
        <color rgb="FF4B4B4F"/>
      </left>
      <right style="thin">
        <color rgb="FF545757"/>
      </right>
      <top style="thin">
        <color rgb="FF34343B"/>
      </top>
      <bottom style="thin">
        <color rgb="FF383B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5B5B60"/>
      </right>
      <top style="thin">
        <color rgb="FF34343B"/>
      </top>
      <bottom style="thin">
        <color rgb="FF383B48"/>
      </bottom>
      <diagonal/>
    </border>
    <border>
      <left style="thin">
        <color rgb="FF545757"/>
      </left>
      <right style="thin">
        <color indexed="64"/>
      </right>
      <top style="thin">
        <color rgb="FF34343B"/>
      </top>
      <bottom style="thin">
        <color rgb="FF383B48"/>
      </bottom>
      <diagonal/>
    </border>
    <border>
      <left style="thin">
        <color indexed="64"/>
      </left>
      <right/>
      <top style="thin">
        <color rgb="FF38383F"/>
      </top>
      <bottom style="thin">
        <color indexed="64"/>
      </bottom>
      <diagonal/>
    </border>
    <border>
      <left/>
      <right/>
      <top style="thin">
        <color rgb="FF38383F"/>
      </top>
      <bottom style="thin">
        <color indexed="64"/>
      </bottom>
      <diagonal/>
    </border>
    <border>
      <left/>
      <right style="thin">
        <color indexed="64"/>
      </right>
      <top style="thin">
        <color rgb="FF2F343B"/>
      </top>
      <bottom/>
      <diagonal/>
    </border>
    <border>
      <left style="thin">
        <color indexed="64"/>
      </left>
      <right/>
      <top style="thin">
        <color rgb="FF383B48"/>
      </top>
      <bottom style="thin">
        <color rgb="FF2F2F3B"/>
      </bottom>
      <diagonal/>
    </border>
    <border>
      <left style="thin">
        <color indexed="64"/>
      </left>
      <right/>
      <top style="thin">
        <color rgb="FF34383F"/>
      </top>
      <bottom style="thin">
        <color rgb="FF2F343B"/>
      </bottom>
      <diagonal/>
    </border>
    <border>
      <left style="thin">
        <color indexed="64"/>
      </left>
      <right/>
      <top style="thin">
        <color rgb="FF2F2F3B"/>
      </top>
      <bottom style="thin">
        <color rgb="FF34383F"/>
      </bottom>
      <diagonal/>
    </border>
    <border>
      <left style="thin">
        <color indexed="64"/>
      </left>
      <right/>
      <top style="thin">
        <color rgb="FF2F343B"/>
      </top>
      <bottom style="thin">
        <color rgb="FF34343B"/>
      </bottom>
      <diagonal/>
    </border>
    <border>
      <left style="thin">
        <color indexed="64"/>
      </left>
      <right/>
      <top style="thin">
        <color rgb="FF34343B"/>
      </top>
      <bottom style="thin">
        <color rgb="FF2F343F"/>
      </bottom>
      <diagonal/>
    </border>
    <border>
      <left style="thin">
        <color indexed="64"/>
      </left>
      <right/>
      <top style="thin">
        <color rgb="FF2F343F"/>
      </top>
      <bottom style="thin">
        <color rgb="FF34343B"/>
      </bottom>
      <diagonal/>
    </border>
    <border>
      <left style="thin">
        <color indexed="64"/>
      </left>
      <right/>
      <top style="thin">
        <color rgb="FF34343B"/>
      </top>
      <bottom style="thin">
        <color rgb="FF34383F"/>
      </bottom>
      <diagonal/>
    </border>
    <border>
      <left style="thin">
        <color indexed="64"/>
      </left>
      <right/>
      <top style="thin">
        <color rgb="FF34383F"/>
      </top>
      <bottom style="thin">
        <color rgb="FF232834"/>
      </bottom>
      <diagonal/>
    </border>
    <border>
      <left style="thin">
        <color indexed="64"/>
      </left>
      <right/>
      <top style="thin">
        <color rgb="FF232834"/>
      </top>
      <bottom style="thin">
        <color rgb="FF38383F"/>
      </bottom>
      <diagonal/>
    </border>
    <border>
      <left style="thin">
        <color rgb="FF383B48"/>
      </left>
      <right style="thin">
        <color rgb="FF383B48"/>
      </right>
      <top style="thin">
        <color rgb="FF383B48"/>
      </top>
      <bottom style="thin">
        <color rgb="FF5B5B60"/>
      </bottom>
      <diagonal/>
    </border>
    <border>
      <left style="thin">
        <color rgb="FF383B48"/>
      </left>
      <right style="thin">
        <color indexed="64"/>
      </right>
      <top style="thin">
        <color rgb="FF383B48"/>
      </top>
      <bottom style="thin">
        <color rgb="FF5B5B60"/>
      </bottom>
      <diagonal/>
    </border>
    <border>
      <left style="thin">
        <color rgb="FF383B48"/>
      </left>
      <right style="thin">
        <color rgb="FF383B48"/>
      </right>
      <top style="thin">
        <color rgb="FF5B5B60"/>
      </top>
      <bottom style="thin">
        <color rgb="FF5B5B60"/>
      </bottom>
      <diagonal/>
    </border>
    <border>
      <left style="thin">
        <color rgb="FF383B48"/>
      </left>
      <right style="thin">
        <color rgb="FF383B48"/>
      </right>
      <top/>
      <bottom style="thin">
        <color rgb="FF38383F"/>
      </bottom>
      <diagonal/>
    </border>
    <border>
      <left style="thin">
        <color rgb="FF383B48"/>
      </left>
      <right style="thin">
        <color rgb="FF383B48"/>
      </right>
      <top style="thin">
        <color rgb="FF383B48"/>
      </top>
      <bottom style="thin">
        <color rgb="FF38383F"/>
      </bottom>
      <diagonal/>
    </border>
    <border>
      <left style="thin">
        <color rgb="FF383B48"/>
      </left>
      <right style="thin">
        <color indexed="64"/>
      </right>
      <top/>
      <bottom style="thin">
        <color rgb="FF38383F"/>
      </bottom>
      <diagonal/>
    </border>
    <border>
      <left/>
      <right style="thin">
        <color rgb="FF38383F"/>
      </right>
      <top style="thin">
        <color rgb="FF38383F"/>
      </top>
      <bottom style="thin">
        <color rgb="FF3838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383B48"/>
      </left>
      <right/>
      <top style="thin">
        <color rgb="FF383B48"/>
      </top>
      <bottom style="thin">
        <color rgb="FF5B5B60"/>
      </bottom>
      <diagonal/>
    </border>
    <border>
      <left/>
      <right style="thin">
        <color rgb="FF383B48"/>
      </right>
      <top style="thin">
        <color rgb="FF383B48"/>
      </top>
      <bottom style="thin">
        <color rgb="FF5B5B60"/>
      </bottom>
      <diagonal/>
    </border>
    <border>
      <left style="thin">
        <color rgb="FF5B5B60"/>
      </left>
      <right style="thin">
        <color rgb="FF575457"/>
      </right>
      <top style="thin">
        <color rgb="FF34343B"/>
      </top>
      <bottom/>
      <diagonal/>
    </border>
    <border>
      <left style="thin">
        <color rgb="FF4B4B4F"/>
      </left>
      <right style="thin">
        <color rgb="FF4B4B4F"/>
      </right>
      <top style="thin">
        <color rgb="FF34343B"/>
      </top>
      <bottom/>
      <diagonal/>
    </border>
    <border>
      <left style="thin">
        <color rgb="FF383B48"/>
      </left>
      <right style="thin">
        <color rgb="FF383B48"/>
      </right>
      <top/>
      <bottom style="thin">
        <color rgb="FF5B5B6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70"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0" fontId="0" fillId="2" borderId="5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top"/>
    </xf>
    <xf numFmtId="0" fontId="13" fillId="2" borderId="10" xfId="0" applyFont="1" applyFill="1" applyBorder="1" applyAlignment="1">
      <alignment horizontal="left" vertical="top"/>
    </xf>
    <xf numFmtId="0" fontId="14" fillId="2" borderId="5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center" vertical="center" wrapText="1"/>
    </xf>
    <xf numFmtId="44" fontId="13" fillId="2" borderId="5" xfId="1" applyFont="1" applyFill="1" applyBorder="1" applyAlignment="1">
      <alignment horizontal="center" vertical="center" wrapText="1"/>
    </xf>
    <xf numFmtId="49" fontId="13" fillId="2" borderId="5" xfId="1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0" fillId="2" borderId="17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13" fillId="3" borderId="0" xfId="0" applyFont="1" applyFill="1" applyBorder="1" applyAlignment="1">
      <alignment horizontal="left" vertical="top"/>
    </xf>
    <xf numFmtId="0" fontId="32" fillId="2" borderId="7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164" fontId="32" fillId="3" borderId="8" xfId="0" applyNumberFormat="1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/>
    </xf>
    <xf numFmtId="44" fontId="34" fillId="2" borderId="13" xfId="1" applyFont="1" applyFill="1" applyBorder="1" applyAlignment="1">
      <alignment horizontal="center" vertical="center" wrapText="1"/>
    </xf>
    <xf numFmtId="49" fontId="32" fillId="2" borderId="15" xfId="0" applyNumberFormat="1" applyFont="1" applyFill="1" applyBorder="1" applyAlignment="1">
      <alignment horizontal="center" vertical="center" wrapText="1"/>
    </xf>
    <xf numFmtId="165" fontId="32" fillId="3" borderId="18" xfId="1" applyNumberFormat="1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left" vertical="top" wrapText="1"/>
    </xf>
    <xf numFmtId="0" fontId="32" fillId="2" borderId="15" xfId="0" applyFont="1" applyFill="1" applyBorder="1" applyAlignment="1">
      <alignment horizontal="left" vertical="center" wrapText="1"/>
    </xf>
    <xf numFmtId="44" fontId="32" fillId="3" borderId="18" xfId="0" applyNumberFormat="1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left" vertical="top" wrapText="1"/>
    </xf>
    <xf numFmtId="0" fontId="32" fillId="2" borderId="16" xfId="0" applyFont="1" applyFill="1" applyBorder="1" applyAlignment="1">
      <alignment horizontal="left" vertical="top" wrapText="1"/>
    </xf>
    <xf numFmtId="0" fontId="32" fillId="2" borderId="15" xfId="0" applyFont="1" applyFill="1" applyBorder="1" applyAlignment="1">
      <alignment horizontal="left" vertical="top" wrapText="1"/>
    </xf>
    <xf numFmtId="0" fontId="32" fillId="2" borderId="18" xfId="0" applyFont="1" applyFill="1" applyBorder="1" applyAlignment="1">
      <alignment horizontal="left" vertical="top" wrapText="1"/>
    </xf>
    <xf numFmtId="0" fontId="32" fillId="2" borderId="10" xfId="0" applyFont="1" applyFill="1" applyBorder="1" applyAlignment="1">
      <alignment horizontal="left" vertical="top" wrapText="1"/>
    </xf>
    <xf numFmtId="0" fontId="32" fillId="2" borderId="17" xfId="0" applyFont="1" applyFill="1" applyBorder="1" applyAlignment="1">
      <alignment horizontal="left" vertical="top" wrapText="1"/>
    </xf>
    <xf numFmtId="0" fontId="32" fillId="2" borderId="1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top"/>
    </xf>
    <xf numFmtId="49" fontId="13" fillId="4" borderId="25" xfId="0" applyNumberFormat="1" applyFont="1" applyFill="1" applyBorder="1" applyAlignment="1" applyProtection="1">
      <alignment horizontal="center" vertical="top" wrapText="1"/>
      <protection locked="0"/>
    </xf>
    <xf numFmtId="49" fontId="13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49" fontId="13" fillId="4" borderId="27" xfId="0" applyNumberFormat="1" applyFont="1" applyFill="1" applyBorder="1" applyAlignment="1" applyProtection="1">
      <alignment horizontal="center" vertical="top" wrapText="1"/>
      <protection locked="0"/>
    </xf>
    <xf numFmtId="49" fontId="13" fillId="4" borderId="28" xfId="0" applyNumberFormat="1" applyFont="1" applyFill="1" applyBorder="1" applyAlignment="1" applyProtection="1">
      <alignment horizontal="left" vertical="top" wrapText="1"/>
      <protection locked="0"/>
    </xf>
    <xf numFmtId="49" fontId="13" fillId="4" borderId="29" xfId="0" applyNumberFormat="1" applyFont="1" applyFill="1" applyBorder="1" applyAlignment="1" applyProtection="1">
      <alignment horizontal="left" vertical="top" wrapText="1"/>
      <protection locked="0"/>
    </xf>
    <xf numFmtId="0" fontId="13" fillId="4" borderId="36" xfId="0" applyFont="1" applyFill="1" applyBorder="1" applyAlignment="1" applyProtection="1">
      <alignment horizontal="left" vertical="center" wrapText="1"/>
      <protection locked="0"/>
    </xf>
    <xf numFmtId="49" fontId="13" fillId="4" borderId="30" xfId="0" applyNumberFormat="1" applyFont="1" applyFill="1" applyBorder="1" applyAlignment="1" applyProtection="1">
      <alignment horizontal="left" vertical="top" wrapText="1"/>
      <protection locked="0"/>
    </xf>
    <xf numFmtId="0" fontId="13" fillId="4" borderId="31" xfId="0" applyFont="1" applyFill="1" applyBorder="1" applyAlignment="1" applyProtection="1">
      <alignment horizontal="left" vertical="top" wrapText="1"/>
      <protection locked="0"/>
    </xf>
    <xf numFmtId="0" fontId="13" fillId="4" borderId="32" xfId="0" applyFont="1" applyFill="1" applyBorder="1" applyAlignment="1" applyProtection="1">
      <alignment horizontal="left" vertical="top" wrapText="1"/>
      <protection locked="0"/>
    </xf>
    <xf numFmtId="0" fontId="13" fillId="3" borderId="34" xfId="0" applyFont="1" applyFill="1" applyBorder="1" applyAlignment="1" applyProtection="1">
      <alignment horizontal="center" vertical="center" wrapText="1"/>
    </xf>
    <xf numFmtId="0" fontId="13" fillId="3" borderId="36" xfId="0" applyFont="1" applyFill="1" applyBorder="1" applyAlignment="1" applyProtection="1">
      <alignment horizontal="center" vertical="center" wrapText="1"/>
    </xf>
    <xf numFmtId="0" fontId="13" fillId="3" borderId="36" xfId="0" applyFont="1" applyFill="1" applyBorder="1" applyAlignment="1" applyProtection="1">
      <alignment horizontal="left" vertical="center" wrapText="1"/>
    </xf>
    <xf numFmtId="0" fontId="13" fillId="5" borderId="0" xfId="0" applyFont="1" applyFill="1" applyBorder="1" applyAlignment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17" xfId="0" applyFill="1" applyBorder="1" applyAlignment="1" applyProtection="1">
      <alignment horizontal="left" vertical="top"/>
    </xf>
    <xf numFmtId="0" fontId="0" fillId="2" borderId="16" xfId="0" applyFill="1" applyBorder="1" applyAlignment="1" applyProtection="1">
      <alignment horizontal="left" vertical="top"/>
    </xf>
    <xf numFmtId="0" fontId="13" fillId="2" borderId="34" xfId="0" applyFont="1" applyFill="1" applyBorder="1" applyAlignment="1" applyProtection="1">
      <alignment horizontal="center" vertical="center" wrapText="1"/>
    </xf>
    <xf numFmtId="164" fontId="13" fillId="3" borderId="35" xfId="0" applyNumberFormat="1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left" vertical="top"/>
    </xf>
    <xf numFmtId="0" fontId="13" fillId="2" borderId="0" xfId="0" applyFont="1" applyFill="1" applyBorder="1" applyAlignment="1" applyProtection="1">
      <alignment horizontal="left" vertical="top"/>
    </xf>
    <xf numFmtId="0" fontId="13" fillId="2" borderId="36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left" vertical="top"/>
    </xf>
    <xf numFmtId="0" fontId="13" fillId="5" borderId="33" xfId="0" applyFont="1" applyFill="1" applyBorder="1" applyAlignment="1" applyProtection="1">
      <alignment horizontal="left" vertical="top" wrapText="1"/>
    </xf>
    <xf numFmtId="0" fontId="13" fillId="3" borderId="37" xfId="0" applyFont="1" applyFill="1" applyBorder="1" applyAlignment="1" applyProtection="1">
      <alignment horizontal="center" vertical="center" wrapText="1"/>
    </xf>
    <xf numFmtId="0" fontId="13" fillId="2" borderId="38" xfId="0" applyFont="1" applyFill="1" applyBorder="1" applyAlignment="1" applyProtection="1">
      <alignment horizontal="center" vertical="center" wrapText="1"/>
    </xf>
    <xf numFmtId="0" fontId="13" fillId="5" borderId="37" xfId="0" applyFont="1" applyFill="1" applyBorder="1" applyAlignment="1" applyProtection="1">
      <alignment horizontal="left" vertical="center" wrapText="1"/>
    </xf>
    <xf numFmtId="0" fontId="13" fillId="2" borderId="37" xfId="0" applyFont="1" applyFill="1" applyBorder="1" applyAlignment="1" applyProtection="1">
      <alignment horizontal="left" vertical="center" wrapText="1"/>
    </xf>
    <xf numFmtId="0" fontId="13" fillId="2" borderId="39" xfId="0" applyFont="1" applyFill="1" applyBorder="1" applyAlignment="1" applyProtection="1">
      <alignment horizontal="left" vertical="center" wrapText="1"/>
    </xf>
    <xf numFmtId="164" fontId="0" fillId="3" borderId="40" xfId="0" applyNumberFormat="1" applyFill="1" applyBorder="1" applyAlignment="1" applyProtection="1">
      <alignment horizontal="center" vertical="top"/>
    </xf>
    <xf numFmtId="0" fontId="13" fillId="2" borderId="0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left" vertical="top"/>
    </xf>
    <xf numFmtId="0" fontId="43" fillId="2" borderId="52" xfId="0" applyFont="1" applyFill="1" applyBorder="1" applyAlignment="1">
      <alignment horizontal="center" vertical="center" wrapText="1"/>
    </xf>
    <xf numFmtId="0" fontId="43" fillId="2" borderId="50" xfId="0" applyFont="1" applyFill="1" applyBorder="1" applyAlignment="1">
      <alignment horizontal="center" vertical="center" wrapText="1"/>
    </xf>
    <xf numFmtId="0" fontId="43" fillId="2" borderId="53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43" fillId="2" borderId="46" xfId="0" applyFont="1" applyFill="1" applyBorder="1" applyAlignment="1">
      <alignment horizontal="center" vertical="center" wrapText="1"/>
    </xf>
    <xf numFmtId="0" fontId="43" fillId="2" borderId="54" xfId="0" applyFont="1" applyFill="1" applyBorder="1" applyAlignment="1">
      <alignment horizontal="center" vertical="center" wrapText="1"/>
    </xf>
    <xf numFmtId="0" fontId="43" fillId="2" borderId="55" xfId="0" applyFont="1" applyFill="1" applyBorder="1" applyAlignment="1">
      <alignment horizontal="center" vertical="center" wrapText="1"/>
    </xf>
    <xf numFmtId="0" fontId="43" fillId="2" borderId="41" xfId="0" applyFont="1" applyFill="1" applyBorder="1" applyAlignment="1">
      <alignment horizontal="center" vertical="center" wrapText="1"/>
    </xf>
    <xf numFmtId="0" fontId="43" fillId="2" borderId="42" xfId="0" applyFont="1" applyFill="1" applyBorder="1" applyAlignment="1">
      <alignment horizontal="center" vertical="center" wrapText="1"/>
    </xf>
    <xf numFmtId="0" fontId="43" fillId="2" borderId="56" xfId="0" applyFont="1" applyFill="1" applyBorder="1" applyAlignment="1">
      <alignment horizontal="center" vertical="center" wrapText="1"/>
    </xf>
    <xf numFmtId="0" fontId="43" fillId="2" borderId="57" xfId="0" applyFont="1" applyFill="1" applyBorder="1" applyAlignment="1">
      <alignment horizontal="center" vertical="center" wrapText="1"/>
    </xf>
    <xf numFmtId="0" fontId="43" fillId="2" borderId="58" xfId="0" applyFont="1" applyFill="1" applyBorder="1" applyAlignment="1">
      <alignment horizontal="center" vertical="center" wrapText="1"/>
    </xf>
    <xf numFmtId="0" fontId="43" fillId="2" borderId="48" xfId="0" applyFont="1" applyFill="1" applyBorder="1" applyAlignment="1">
      <alignment horizontal="center" vertical="center" wrapText="1"/>
    </xf>
    <xf numFmtId="0" fontId="43" fillId="2" borderId="47" xfId="0" applyFont="1" applyFill="1" applyBorder="1" applyAlignment="1">
      <alignment horizontal="center" vertical="center" wrapText="1"/>
    </xf>
    <xf numFmtId="0" fontId="43" fillId="2" borderId="59" xfId="0" applyFont="1" applyFill="1" applyBorder="1" applyAlignment="1">
      <alignment horizontal="center" vertical="center" wrapText="1"/>
    </xf>
    <xf numFmtId="0" fontId="43" fillId="2" borderId="66" xfId="0" applyFont="1" applyFill="1" applyBorder="1" applyAlignment="1">
      <alignment horizontal="center" vertical="center" wrapText="1"/>
    </xf>
    <xf numFmtId="0" fontId="43" fillId="2" borderId="67" xfId="0" applyFont="1" applyFill="1" applyBorder="1" applyAlignment="1">
      <alignment horizontal="center" vertical="center" wrapText="1"/>
    </xf>
    <xf numFmtId="0" fontId="43" fillId="2" borderId="68" xfId="0" applyFont="1" applyFill="1" applyBorder="1" applyAlignment="1">
      <alignment horizontal="center" vertical="center" wrapText="1"/>
    </xf>
    <xf numFmtId="0" fontId="43" fillId="2" borderId="69" xfId="0" applyFont="1" applyFill="1" applyBorder="1" applyAlignment="1">
      <alignment horizontal="center" vertical="center" wrapText="1"/>
    </xf>
    <xf numFmtId="0" fontId="45" fillId="0" borderId="0" xfId="0" applyFont="1"/>
    <xf numFmtId="166" fontId="45" fillId="0" borderId="0" xfId="0" applyNumberFormat="1" applyFont="1"/>
    <xf numFmtId="0" fontId="47" fillId="0" borderId="46" xfId="0" applyFont="1" applyBorder="1" applyAlignment="1">
      <alignment horizontal="center" vertical="center" wrapText="1"/>
    </xf>
    <xf numFmtId="0" fontId="47" fillId="0" borderId="55" xfId="0" applyFont="1" applyBorder="1" applyAlignment="1">
      <alignment horizontal="center" vertical="center" wrapText="1"/>
    </xf>
    <xf numFmtId="0" fontId="47" fillId="0" borderId="46" xfId="0" applyFont="1" applyFill="1" applyBorder="1" applyAlignment="1">
      <alignment horizontal="center" vertical="center" wrapText="1"/>
    </xf>
    <xf numFmtId="0" fontId="47" fillId="0" borderId="55" xfId="0" applyFont="1" applyFill="1" applyBorder="1" applyAlignment="1">
      <alignment horizontal="center" vertical="center" wrapText="1"/>
    </xf>
    <xf numFmtId="2" fontId="47" fillId="0" borderId="46" xfId="0" applyNumberFormat="1" applyFont="1" applyFill="1" applyBorder="1" applyAlignment="1">
      <alignment horizontal="center" vertical="center" wrapText="1"/>
    </xf>
    <xf numFmtId="2" fontId="47" fillId="0" borderId="55" xfId="0" applyNumberFormat="1" applyFont="1" applyFill="1" applyBorder="1" applyAlignment="1">
      <alignment horizontal="center" vertical="center" wrapText="1"/>
    </xf>
    <xf numFmtId="166" fontId="47" fillId="0" borderId="0" xfId="0" applyNumberFormat="1" applyFont="1" applyAlignment="1">
      <alignment horizontal="center" vertical="center" wrapText="1"/>
    </xf>
    <xf numFmtId="166" fontId="47" fillId="0" borderId="42" xfId="0" applyNumberFormat="1" applyFont="1" applyBorder="1" applyAlignment="1">
      <alignment horizontal="center" vertical="center" wrapText="1"/>
    </xf>
    <xf numFmtId="0" fontId="47" fillId="0" borderId="41" xfId="0" applyFont="1" applyFill="1" applyBorder="1" applyAlignment="1">
      <alignment horizontal="center" vertical="center" wrapText="1"/>
    </xf>
    <xf numFmtId="0" fontId="47" fillId="0" borderId="57" xfId="0" applyFont="1" applyFill="1" applyBorder="1" applyAlignment="1">
      <alignment horizontal="center" vertical="center" wrapText="1"/>
    </xf>
    <xf numFmtId="2" fontId="47" fillId="0" borderId="41" xfId="0" applyNumberFormat="1" applyFont="1" applyFill="1" applyBorder="1" applyAlignment="1">
      <alignment horizontal="center" vertical="center" wrapText="1"/>
    </xf>
    <xf numFmtId="2" fontId="47" fillId="0" borderId="57" xfId="0" applyNumberFormat="1" applyFont="1" applyFill="1" applyBorder="1" applyAlignment="1">
      <alignment horizontal="center" vertical="center" wrapText="1"/>
    </xf>
    <xf numFmtId="2" fontId="47" fillId="0" borderId="58" xfId="0" applyNumberFormat="1" applyFont="1" applyFill="1" applyBorder="1" applyAlignment="1">
      <alignment horizontal="center" vertical="center" wrapText="1"/>
    </xf>
    <xf numFmtId="2" fontId="47" fillId="0" borderId="59" xfId="0" applyNumberFormat="1" applyFont="1" applyFill="1" applyBorder="1" applyAlignment="1">
      <alignment horizontal="center" vertical="center" wrapText="1"/>
    </xf>
    <xf numFmtId="166" fontId="47" fillId="0" borderId="0" xfId="0" applyNumberFormat="1" applyFont="1" applyBorder="1" applyAlignment="1">
      <alignment horizontal="center" vertical="center" wrapText="1"/>
    </xf>
    <xf numFmtId="166" fontId="47" fillId="0" borderId="48" xfId="0" applyNumberFormat="1" applyFont="1" applyBorder="1" applyAlignment="1">
      <alignment horizontal="center" vertical="center" wrapText="1"/>
    </xf>
    <xf numFmtId="0" fontId="47" fillId="0" borderId="58" xfId="0" applyFont="1" applyFill="1" applyBorder="1" applyAlignment="1">
      <alignment horizontal="center" vertical="center" wrapText="1"/>
    </xf>
    <xf numFmtId="0" fontId="47" fillId="0" borderId="59" xfId="0" applyFont="1" applyFill="1" applyBorder="1" applyAlignment="1">
      <alignment horizontal="center" vertical="center" wrapText="1"/>
    </xf>
    <xf numFmtId="166" fontId="48" fillId="0" borderId="48" xfId="0" applyNumberFormat="1" applyFont="1" applyBorder="1" applyAlignment="1">
      <alignment horizontal="center" vertical="center" wrapText="1"/>
    </xf>
    <xf numFmtId="0" fontId="48" fillId="0" borderId="58" xfId="0" applyFont="1" applyFill="1" applyBorder="1" applyAlignment="1">
      <alignment horizontal="center" vertical="center" wrapText="1"/>
    </xf>
    <xf numFmtId="0" fontId="48" fillId="0" borderId="59" xfId="0" applyFont="1" applyFill="1" applyBorder="1" applyAlignment="1">
      <alignment horizontal="center" vertical="center" wrapText="1"/>
    </xf>
    <xf numFmtId="2" fontId="48" fillId="0" borderId="59" xfId="0" applyNumberFormat="1" applyFont="1" applyFill="1" applyBorder="1" applyAlignment="1">
      <alignment horizontal="center" vertical="center" wrapText="1"/>
    </xf>
    <xf numFmtId="2" fontId="48" fillId="0" borderId="58" xfId="0" applyNumberFormat="1" applyFont="1" applyFill="1" applyBorder="1" applyAlignment="1">
      <alignment horizontal="center" vertical="center" wrapText="1"/>
    </xf>
    <xf numFmtId="0" fontId="49" fillId="0" borderId="0" xfId="0" applyFont="1"/>
    <xf numFmtId="0" fontId="48" fillId="0" borderId="41" xfId="0" applyFont="1" applyFill="1" applyBorder="1" applyAlignment="1">
      <alignment horizontal="center" vertical="center" wrapText="1"/>
    </xf>
    <xf numFmtId="0" fontId="45" fillId="0" borderId="0" xfId="0" applyNumberFormat="1" applyFont="1"/>
    <xf numFmtId="2" fontId="47" fillId="0" borderId="55" xfId="0" applyNumberFormat="1" applyFont="1" applyFill="1" applyBorder="1" applyAlignment="1">
      <alignment horizontal="center" vertical="center"/>
    </xf>
    <xf numFmtId="0" fontId="47" fillId="0" borderId="0" xfId="0" applyNumberFormat="1" applyFont="1"/>
    <xf numFmtId="2" fontId="47" fillId="0" borderId="59" xfId="0" applyNumberFormat="1" applyFont="1" applyFill="1" applyBorder="1" applyAlignment="1">
      <alignment horizontal="center" vertical="center"/>
    </xf>
    <xf numFmtId="2" fontId="47" fillId="0" borderId="57" xfId="0" applyNumberFormat="1" applyFont="1" applyFill="1" applyBorder="1" applyAlignment="1">
      <alignment horizontal="center" vertical="center"/>
    </xf>
    <xf numFmtId="2" fontId="47" fillId="0" borderId="57" xfId="0" applyNumberFormat="1" applyFont="1" applyFill="1" applyBorder="1" applyAlignment="1">
      <alignment horizontal="center"/>
    </xf>
    <xf numFmtId="0" fontId="47" fillId="0" borderId="0" xfId="0" applyNumberFormat="1" applyFont="1" applyAlignment="1">
      <alignment horizontal="center"/>
    </xf>
    <xf numFmtId="0" fontId="45" fillId="0" borderId="0" xfId="0" applyNumberFormat="1" applyFont="1" applyAlignment="1">
      <alignment horizontal="center"/>
    </xf>
    <xf numFmtId="2" fontId="47" fillId="0" borderId="55" xfId="0" applyNumberFormat="1" applyFont="1" applyFill="1" applyBorder="1" applyAlignment="1">
      <alignment horizontal="center"/>
    </xf>
    <xf numFmtId="0" fontId="47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2" fontId="47" fillId="0" borderId="59" xfId="0" applyNumberFormat="1" applyFont="1" applyFill="1" applyBorder="1" applyAlignment="1">
      <alignment horizontal="center"/>
    </xf>
    <xf numFmtId="2" fontId="47" fillId="0" borderId="74" xfId="0" applyNumberFormat="1" applyFont="1" applyFill="1" applyBorder="1" applyAlignment="1">
      <alignment horizontal="center"/>
    </xf>
    <xf numFmtId="0" fontId="50" fillId="2" borderId="49" xfId="0" applyFont="1" applyFill="1" applyBorder="1" applyAlignment="1">
      <alignment horizontal="center" vertical="center" wrapText="1"/>
    </xf>
    <xf numFmtId="0" fontId="50" fillId="2" borderId="72" xfId="0" applyFont="1" applyFill="1" applyBorder="1" applyAlignment="1">
      <alignment horizontal="center" vertical="center" wrapText="1"/>
    </xf>
    <xf numFmtId="0" fontId="50" fillId="2" borderId="63" xfId="0" applyFont="1" applyFill="1" applyBorder="1" applyAlignment="1">
      <alignment horizontal="center" vertical="center" wrapText="1"/>
    </xf>
    <xf numFmtId="0" fontId="50" fillId="2" borderId="64" xfId="0" applyFont="1" applyFill="1" applyBorder="1" applyAlignment="1">
      <alignment horizontal="center" vertical="center" wrapText="1"/>
    </xf>
    <xf numFmtId="0" fontId="50" fillId="2" borderId="58" xfId="0" applyFont="1" applyFill="1" applyBorder="1" applyAlignment="1">
      <alignment horizontal="center" vertical="center" wrapText="1"/>
    </xf>
    <xf numFmtId="0" fontId="50" fillId="2" borderId="48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53" fillId="0" borderId="0" xfId="0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44" fontId="32" fillId="2" borderId="14" xfId="1" applyFont="1" applyFill="1" applyBorder="1" applyAlignment="1">
      <alignment horizontal="center" vertical="center" wrapText="1"/>
    </xf>
    <xf numFmtId="0" fontId="13" fillId="2" borderId="82" xfId="0" applyFont="1" applyFill="1" applyBorder="1" applyAlignment="1" applyProtection="1">
      <alignment horizontal="center" vertical="center" wrapText="1"/>
    </xf>
    <xf numFmtId="0" fontId="13" fillId="2" borderId="83" xfId="0" applyFont="1" applyFill="1" applyBorder="1" applyAlignment="1" applyProtection="1">
      <alignment horizontal="center" vertical="center" wrapText="1"/>
    </xf>
    <xf numFmtId="0" fontId="13" fillId="4" borderId="86" xfId="0" applyFont="1" applyFill="1" applyBorder="1" applyAlignment="1" applyProtection="1">
      <alignment horizontal="center" vertical="center" wrapText="1"/>
      <protection locked="0"/>
    </xf>
    <xf numFmtId="0" fontId="13" fillId="4" borderId="78" xfId="0" applyFont="1" applyFill="1" applyBorder="1" applyAlignment="1" applyProtection="1">
      <alignment horizontal="center" vertical="center" wrapText="1"/>
      <protection locked="0"/>
    </xf>
    <xf numFmtId="0" fontId="13" fillId="2" borderId="20" xfId="0" applyFont="1" applyFill="1" applyBorder="1" applyAlignment="1" applyProtection="1">
      <alignment horizontal="center" vertical="center" wrapText="1"/>
    </xf>
    <xf numFmtId="0" fontId="13" fillId="2" borderId="84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center" wrapText="1"/>
    </xf>
    <xf numFmtId="0" fontId="25" fillId="2" borderId="2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left" vertical="center" wrapText="1"/>
    </xf>
    <xf numFmtId="0" fontId="13" fillId="2" borderId="85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left" vertical="center" wrapText="1"/>
    </xf>
    <xf numFmtId="0" fontId="13" fillId="2" borderId="21" xfId="0" applyFont="1" applyFill="1" applyBorder="1" applyAlignment="1" applyProtection="1">
      <alignment horizontal="center" vertical="center" wrapText="1"/>
    </xf>
    <xf numFmtId="49" fontId="32" fillId="3" borderId="16" xfId="0" applyNumberFormat="1" applyFont="1" applyFill="1" applyBorder="1" applyAlignment="1">
      <alignment horizontal="center" vertical="center" wrapText="1"/>
    </xf>
    <xf numFmtId="49" fontId="32" fillId="3" borderId="10" xfId="0" applyNumberFormat="1" applyFont="1" applyFill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169" fontId="47" fillId="0" borderId="0" xfId="0" applyNumberFormat="1" applyFont="1" applyAlignment="1">
      <alignment horizontal="center" vertical="center" wrapText="1"/>
    </xf>
    <xf numFmtId="3" fontId="47" fillId="0" borderId="41" xfId="0" applyNumberFormat="1" applyFont="1" applyBorder="1" applyAlignment="1">
      <alignment horizontal="center" vertical="center" wrapText="1"/>
    </xf>
    <xf numFmtId="3" fontId="47" fillId="0" borderId="59" xfId="0" applyNumberFormat="1" applyFont="1" applyBorder="1" applyAlignment="1">
      <alignment horizontal="center" vertical="center" wrapText="1"/>
    </xf>
    <xf numFmtId="3" fontId="47" fillId="0" borderId="0" xfId="0" applyNumberFormat="1" applyFont="1" applyAlignment="1">
      <alignment horizontal="center" vertical="center" wrapText="1"/>
    </xf>
    <xf numFmtId="3" fontId="47" fillId="0" borderId="48" xfId="0" applyNumberFormat="1" applyFont="1" applyBorder="1" applyAlignment="1">
      <alignment horizontal="center" vertical="center" wrapText="1"/>
    </xf>
    <xf numFmtId="3" fontId="47" fillId="0" borderId="71" xfId="0" applyNumberFormat="1" applyFont="1" applyBorder="1" applyAlignment="1">
      <alignment horizontal="center" vertical="center" wrapText="1"/>
    </xf>
    <xf numFmtId="0" fontId="52" fillId="0" borderId="7" xfId="0" applyFont="1" applyFill="1" applyBorder="1" applyAlignment="1">
      <alignment horizontal="left" vertical="top" wrapText="1"/>
    </xf>
    <xf numFmtId="0" fontId="59" fillId="0" borderId="7" xfId="0" applyFont="1" applyBorder="1"/>
    <xf numFmtId="0" fontId="43" fillId="0" borderId="7" xfId="0" applyFont="1" applyFill="1" applyBorder="1"/>
    <xf numFmtId="3" fontId="47" fillId="0" borderId="46" xfId="0" applyNumberFormat="1" applyFont="1" applyBorder="1" applyAlignment="1">
      <alignment horizontal="center" vertical="center" wrapText="1"/>
    </xf>
    <xf numFmtId="3" fontId="47" fillId="0" borderId="42" xfId="0" applyNumberFormat="1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3" fontId="47" fillId="0" borderId="49" xfId="0" applyNumberFormat="1" applyFont="1" applyBorder="1" applyAlignment="1">
      <alignment horizontal="center" vertical="center" wrapText="1"/>
    </xf>
    <xf numFmtId="166" fontId="47" fillId="0" borderId="46" xfId="0" applyNumberFormat="1" applyFont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3" fontId="47" fillId="0" borderId="88" xfId="0" applyNumberFormat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3" fontId="32" fillId="3" borderId="8" xfId="0" applyNumberFormat="1" applyFont="1" applyFill="1" applyBorder="1" applyAlignment="1" applyProtection="1">
      <alignment horizontal="center" vertical="center" wrapText="1"/>
    </xf>
    <xf numFmtId="41" fontId="32" fillId="3" borderId="17" xfId="0" applyNumberFormat="1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top" wrapText="1"/>
    </xf>
    <xf numFmtId="0" fontId="0" fillId="2" borderId="7" xfId="0" applyFill="1" applyBorder="1" applyAlignment="1" applyProtection="1">
      <alignment horizontal="left" vertical="top"/>
      <protection locked="0"/>
    </xf>
    <xf numFmtId="0" fontId="13" fillId="6" borderId="0" xfId="0" applyFont="1" applyFill="1" applyBorder="1" applyAlignment="1">
      <alignment horizontal="left" vertical="top"/>
    </xf>
    <xf numFmtId="165" fontId="27" fillId="6" borderId="18" xfId="1" applyNumberFormat="1" applyFont="1" applyFill="1" applyBorder="1" applyAlignment="1" applyProtection="1">
      <alignment horizontal="center" vertical="center" wrapText="1"/>
      <protection locked="0"/>
    </xf>
    <xf numFmtId="165" fontId="27" fillId="6" borderId="5" xfId="1" applyNumberFormat="1" applyFont="1" applyFill="1" applyBorder="1" applyAlignment="1" applyProtection="1">
      <alignment horizontal="center" vertical="center" wrapText="1"/>
      <protection locked="0"/>
    </xf>
    <xf numFmtId="165" fontId="27" fillId="6" borderId="10" xfId="1" applyNumberFormat="1" applyFont="1" applyFill="1" applyBorder="1" applyAlignment="1" applyProtection="1">
      <alignment horizontal="center" vertical="center" wrapText="1"/>
      <protection locked="0"/>
    </xf>
    <xf numFmtId="168" fontId="32" fillId="6" borderId="7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top"/>
    </xf>
    <xf numFmtId="0" fontId="13" fillId="2" borderId="7" xfId="0" applyFont="1" applyFill="1" applyBorder="1" applyAlignment="1" applyProtection="1">
      <alignment horizontal="left" vertical="top"/>
    </xf>
    <xf numFmtId="0" fontId="13" fillId="4" borderId="7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3" fontId="13" fillId="2" borderId="7" xfId="0" applyNumberFormat="1" applyFont="1" applyFill="1" applyBorder="1" applyAlignment="1" applyProtection="1">
      <alignment horizontal="center" vertical="top"/>
    </xf>
    <xf numFmtId="11" fontId="50" fillId="2" borderId="49" xfId="0" applyNumberFormat="1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1" fontId="42" fillId="3" borderId="18" xfId="0" applyNumberFormat="1" applyFont="1" applyFill="1" applyBorder="1" applyAlignment="1">
      <alignment horizontal="center" vertical="center"/>
    </xf>
    <xf numFmtId="1" fontId="42" fillId="3" borderId="10" xfId="0" applyNumberFormat="1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1" fontId="32" fillId="3" borderId="18" xfId="0" applyNumberFormat="1" applyFont="1" applyFill="1" applyBorder="1" applyAlignment="1">
      <alignment horizontal="center" vertical="center" wrapText="1"/>
    </xf>
    <xf numFmtId="1" fontId="32" fillId="3" borderId="10" xfId="0" applyNumberFormat="1" applyFont="1" applyFill="1" applyBorder="1" applyAlignment="1">
      <alignment horizontal="center" vertical="center" wrapText="1"/>
    </xf>
    <xf numFmtId="0" fontId="32" fillId="3" borderId="18" xfId="0" applyFont="1" applyFill="1" applyBorder="1" applyAlignment="1" applyProtection="1">
      <alignment horizontal="center" vertical="center" wrapText="1"/>
    </xf>
    <xf numFmtId="0" fontId="32" fillId="3" borderId="10" xfId="0" applyFont="1" applyFill="1" applyBorder="1" applyAlignment="1" applyProtection="1">
      <alignment horizontal="center" vertical="center" wrapText="1"/>
    </xf>
    <xf numFmtId="2" fontId="32" fillId="3" borderId="13" xfId="0" applyNumberFormat="1" applyFont="1" applyFill="1" applyBorder="1" applyAlignment="1" applyProtection="1">
      <alignment horizontal="center" vertical="center" wrapText="1"/>
    </xf>
    <xf numFmtId="2" fontId="32" fillId="3" borderId="15" xfId="0" applyNumberFormat="1" applyFont="1" applyFill="1" applyBorder="1" applyAlignment="1" applyProtection="1">
      <alignment horizontal="center" vertical="center" wrapText="1"/>
    </xf>
    <xf numFmtId="2" fontId="32" fillId="3" borderId="18" xfId="0" applyNumberFormat="1" applyFont="1" applyFill="1" applyBorder="1" applyAlignment="1">
      <alignment horizontal="center" vertical="center" wrapText="1"/>
    </xf>
    <xf numFmtId="2" fontId="32" fillId="3" borderId="10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left" vertical="top" wrapText="1"/>
    </xf>
    <xf numFmtId="0" fontId="13" fillId="2" borderId="14" xfId="0" applyFont="1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13" fillId="2" borderId="18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165" fontId="13" fillId="3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1" fillId="6" borderId="79" xfId="0" applyFont="1" applyFill="1" applyBorder="1" applyAlignment="1" applyProtection="1">
      <alignment horizontal="center" vertical="center" wrapText="1"/>
      <protection locked="0"/>
    </xf>
    <xf numFmtId="0" fontId="11" fillId="6" borderId="80" xfId="0" applyFont="1" applyFill="1" applyBorder="1" applyAlignment="1" applyProtection="1">
      <alignment horizontal="center" vertical="center" wrapText="1"/>
      <protection locked="0"/>
    </xf>
    <xf numFmtId="0" fontId="11" fillId="6" borderId="81" xfId="0" applyFont="1" applyFill="1" applyBorder="1" applyAlignment="1" applyProtection="1">
      <alignment horizontal="center" vertical="center" wrapText="1"/>
      <protection locked="0"/>
    </xf>
    <xf numFmtId="167" fontId="32" fillId="6" borderId="10" xfId="0" applyNumberFormat="1" applyFont="1" applyFill="1" applyBorder="1" applyAlignment="1" applyProtection="1">
      <alignment horizontal="center" vertical="center" wrapText="1"/>
      <protection locked="0"/>
    </xf>
    <xf numFmtId="167" fontId="32" fillId="6" borderId="11" xfId="0" applyNumberFormat="1" applyFont="1" applyFill="1" applyBorder="1" applyAlignment="1" applyProtection="1">
      <alignment horizontal="center" vertical="center" wrapText="1"/>
      <protection locked="0"/>
    </xf>
    <xf numFmtId="167" fontId="32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32" fillId="6" borderId="11" xfId="0" applyFont="1" applyFill="1" applyBorder="1" applyAlignment="1" applyProtection="1">
      <alignment horizontal="center" vertical="center" wrapText="1"/>
      <protection locked="0"/>
    </xf>
    <xf numFmtId="3" fontId="32" fillId="6" borderId="79" xfId="0" applyNumberFormat="1" applyFont="1" applyFill="1" applyBorder="1" applyAlignment="1" applyProtection="1">
      <alignment horizontal="center" vertical="center" wrapText="1"/>
      <protection locked="0"/>
    </xf>
    <xf numFmtId="3" fontId="32" fillId="6" borderId="8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7" xfId="0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 wrapText="1"/>
    </xf>
    <xf numFmtId="0" fontId="64" fillId="2" borderId="14" xfId="0" applyFont="1" applyFill="1" applyBorder="1" applyAlignment="1">
      <alignment horizontal="center" vertical="top" wrapText="1"/>
    </xf>
    <xf numFmtId="0" fontId="64" fillId="2" borderId="15" xfId="0" applyFont="1" applyFill="1" applyBorder="1" applyAlignment="1">
      <alignment horizontal="center" vertical="top" wrapText="1"/>
    </xf>
    <xf numFmtId="0" fontId="64" fillId="2" borderId="0" xfId="0" applyFont="1" applyFill="1" applyBorder="1" applyAlignment="1">
      <alignment horizontal="center" vertical="top" wrapText="1"/>
    </xf>
    <xf numFmtId="0" fontId="64" fillId="2" borderId="16" xfId="0" applyFont="1" applyFill="1" applyBorder="1" applyAlignment="1">
      <alignment horizontal="center" vertical="top" wrapText="1"/>
    </xf>
    <xf numFmtId="0" fontId="64" fillId="2" borderId="5" xfId="0" applyFont="1" applyFill="1" applyBorder="1" applyAlignment="1">
      <alignment horizontal="center" vertical="top" wrapText="1"/>
    </xf>
    <xf numFmtId="0" fontId="64" fillId="2" borderId="10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 applyProtection="1">
      <alignment horizontal="center" vertical="top" wrapText="1"/>
    </xf>
    <xf numFmtId="0" fontId="13" fillId="2" borderId="14" xfId="0" applyFont="1" applyFill="1" applyBorder="1" applyAlignment="1" applyProtection="1">
      <alignment horizontal="center" vertical="top" wrapText="1"/>
    </xf>
    <xf numFmtId="0" fontId="13" fillId="3" borderId="18" xfId="0" applyFont="1" applyFill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horizontal="righ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57" fillId="6" borderId="79" xfId="0" applyFont="1" applyFill="1" applyBorder="1" applyAlignment="1" applyProtection="1">
      <alignment horizontal="center" vertical="center" wrapText="1"/>
      <protection locked="0"/>
    </xf>
    <xf numFmtId="0" fontId="57" fillId="6" borderId="80" xfId="0" applyFont="1" applyFill="1" applyBorder="1" applyAlignment="1" applyProtection="1">
      <alignment horizontal="center" vertical="center" wrapText="1"/>
      <protection locked="0"/>
    </xf>
    <xf numFmtId="0" fontId="57" fillId="6" borderId="81" xfId="0" applyFont="1" applyFill="1" applyBorder="1" applyAlignment="1" applyProtection="1">
      <alignment horizontal="center" vertical="center" wrapText="1"/>
      <protection locked="0"/>
    </xf>
    <xf numFmtId="0" fontId="32" fillId="6" borderId="18" xfId="0" applyFont="1" applyFill="1" applyBorder="1" applyAlignment="1" applyProtection="1">
      <alignment horizontal="center" vertical="center" wrapText="1"/>
      <protection locked="0"/>
    </xf>
    <xf numFmtId="0" fontId="32" fillId="2" borderId="12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left" vertical="top" wrapText="1"/>
    </xf>
    <xf numFmtId="0" fontId="32" fillId="2" borderId="14" xfId="0" applyFont="1" applyFill="1" applyBorder="1" applyAlignment="1">
      <alignment horizontal="left" vertical="top" wrapText="1"/>
    </xf>
    <xf numFmtId="0" fontId="34" fillId="2" borderId="14" xfId="0" applyFont="1" applyFill="1" applyBorder="1" applyAlignment="1">
      <alignment horizontal="left" vertical="top" wrapText="1"/>
    </xf>
    <xf numFmtId="0" fontId="34" fillId="2" borderId="15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right" vertical="center" wrapText="1"/>
    </xf>
    <xf numFmtId="0" fontId="11" fillId="2" borderId="13" xfId="0" applyFont="1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/>
    </xf>
    <xf numFmtId="0" fontId="34" fillId="2" borderId="11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 applyProtection="1">
      <alignment horizontal="left" vertical="top" wrapText="1"/>
    </xf>
    <xf numFmtId="0" fontId="34" fillId="2" borderId="7" xfId="0" applyFont="1" applyFill="1" applyBorder="1" applyAlignment="1" applyProtection="1">
      <alignment horizontal="left" vertical="top" wrapText="1"/>
    </xf>
    <xf numFmtId="0" fontId="32" fillId="2" borderId="12" xfId="0" applyFont="1" applyFill="1" applyBorder="1" applyAlignment="1" applyProtection="1">
      <alignment horizontal="left" vertical="top" wrapText="1"/>
    </xf>
    <xf numFmtId="0" fontId="34" fillId="2" borderId="12" xfId="0" applyFont="1" applyFill="1" applyBorder="1" applyAlignment="1" applyProtection="1">
      <alignment horizontal="left" vertical="top" wrapText="1"/>
    </xf>
    <xf numFmtId="0" fontId="32" fillId="2" borderId="8" xfId="0" applyFont="1" applyFill="1" applyBorder="1" applyAlignment="1">
      <alignment horizontal="left" vertical="center" wrapText="1"/>
    </xf>
    <xf numFmtId="0" fontId="32" fillId="2" borderId="6" xfId="0" applyFont="1" applyFill="1" applyBorder="1" applyAlignment="1">
      <alignment horizontal="left" vertical="center" wrapText="1"/>
    </xf>
    <xf numFmtId="0" fontId="32" fillId="2" borderId="5" xfId="0" applyFont="1" applyFill="1" applyBorder="1" applyAlignment="1">
      <alignment horizontal="left" vertical="center" wrapText="1"/>
    </xf>
    <xf numFmtId="0" fontId="34" fillId="2" borderId="5" xfId="0" applyFont="1" applyFill="1" applyBorder="1" applyAlignment="1">
      <alignment horizontal="left" vertical="center" wrapText="1"/>
    </xf>
    <xf numFmtId="0" fontId="34" fillId="2" borderId="6" xfId="0" applyFont="1" applyFill="1" applyBorder="1" applyAlignment="1">
      <alignment horizontal="left" vertical="center" wrapText="1"/>
    </xf>
    <xf numFmtId="0" fontId="34" fillId="2" borderId="9" xfId="0" applyFont="1" applyFill="1" applyBorder="1" applyAlignment="1">
      <alignment horizontal="left" vertical="center" wrapText="1"/>
    </xf>
    <xf numFmtId="3" fontId="32" fillId="3" borderId="17" xfId="0" applyNumberFormat="1" applyFont="1" applyFill="1" applyBorder="1" applyAlignment="1">
      <alignment horizontal="center" vertical="center" wrapText="1"/>
    </xf>
    <xf numFmtId="3" fontId="34" fillId="3" borderId="18" xfId="0" applyNumberFormat="1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left" vertical="top" wrapText="1"/>
    </xf>
    <xf numFmtId="0" fontId="32" fillId="2" borderId="6" xfId="0" applyFont="1" applyFill="1" applyBorder="1" applyAlignment="1">
      <alignment horizontal="left" vertical="top" wrapText="1"/>
    </xf>
    <xf numFmtId="0" fontId="32" fillId="2" borderId="9" xfId="0" applyFont="1" applyFill="1" applyBorder="1" applyAlignment="1">
      <alignment horizontal="left" vertical="top" wrapText="1"/>
    </xf>
    <xf numFmtId="165" fontId="13" fillId="3" borderId="5" xfId="1" applyNumberFormat="1" applyFont="1" applyFill="1" applyBorder="1" applyAlignment="1">
      <alignment horizontal="center" vertical="center" wrapText="1"/>
    </xf>
    <xf numFmtId="2" fontId="13" fillId="3" borderId="5" xfId="0" applyNumberFormat="1" applyFont="1" applyFill="1" applyBorder="1" applyAlignment="1" applyProtection="1">
      <alignment horizontal="center" vertical="center" wrapText="1"/>
    </xf>
    <xf numFmtId="2" fontId="12" fillId="3" borderId="5" xfId="0" applyNumberFormat="1" applyFont="1" applyFill="1" applyBorder="1" applyAlignment="1" applyProtection="1">
      <alignment horizontal="center" vertical="center" wrapText="1"/>
    </xf>
    <xf numFmtId="0" fontId="32" fillId="2" borderId="18" xfId="0" applyFont="1" applyFill="1" applyBorder="1" applyAlignment="1">
      <alignment horizontal="left" vertical="center" wrapText="1"/>
    </xf>
    <xf numFmtId="0" fontId="34" fillId="2" borderId="14" xfId="0" applyFont="1" applyFill="1" applyBorder="1" applyAlignment="1">
      <alignment horizontal="left" vertical="center" wrapText="1"/>
    </xf>
    <xf numFmtId="0" fontId="34" fillId="2" borderId="15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top" wrapText="1"/>
    </xf>
    <xf numFmtId="168" fontId="13" fillId="3" borderId="0" xfId="0" applyNumberFormat="1" applyFont="1" applyFill="1" applyBorder="1" applyAlignment="1">
      <alignment horizontal="center" vertical="center" wrapText="1"/>
    </xf>
    <xf numFmtId="168" fontId="0" fillId="3" borderId="0" xfId="0" applyNumberFormat="1" applyFill="1" applyBorder="1" applyAlignment="1">
      <alignment horizontal="center" vertical="center" wrapText="1"/>
    </xf>
    <xf numFmtId="2" fontId="13" fillId="3" borderId="0" xfId="0" applyNumberFormat="1" applyFont="1" applyFill="1" applyBorder="1" applyAlignment="1" applyProtection="1">
      <alignment horizontal="center" vertical="center" wrapText="1"/>
    </xf>
    <xf numFmtId="2" fontId="0" fillId="3" borderId="0" xfId="0" applyNumberFormat="1" applyFill="1" applyBorder="1" applyAlignment="1" applyProtection="1">
      <alignment horizontal="center" vertical="center" wrapText="1"/>
    </xf>
    <xf numFmtId="0" fontId="0" fillId="2" borderId="5" xfId="0" applyFill="1" applyBorder="1" applyAlignment="1">
      <alignment horizontal="right" vertical="top" wrapText="1"/>
    </xf>
    <xf numFmtId="44" fontId="13" fillId="3" borderId="5" xfId="0" applyNumberFormat="1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1" fontId="13" fillId="3" borderId="5" xfId="0" applyNumberFormat="1" applyFont="1" applyFill="1" applyBorder="1" applyAlignment="1">
      <alignment horizontal="center" vertical="center"/>
    </xf>
    <xf numFmtId="1" fontId="0" fillId="3" borderId="5" xfId="0" applyNumberForma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4" fillId="2" borderId="11" xfId="0" applyFont="1" applyFill="1" applyBorder="1" applyAlignment="1">
      <alignment horizontal="left" vertical="top"/>
    </xf>
    <xf numFmtId="0" fontId="13" fillId="2" borderId="17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 vertical="center" wrapText="1"/>
    </xf>
    <xf numFmtId="9" fontId="13" fillId="6" borderId="79" xfId="0" applyNumberFormat="1" applyFont="1" applyFill="1" applyBorder="1" applyAlignment="1" applyProtection="1">
      <alignment horizontal="center" vertical="center" wrapText="1"/>
      <protection locked="0"/>
    </xf>
    <xf numFmtId="9" fontId="0" fillId="6" borderId="80" xfId="0" applyNumberFormat="1" applyFill="1" applyBorder="1" applyAlignment="1" applyProtection="1">
      <alignment horizontal="center" vertical="center" wrapText="1"/>
      <protection locked="0"/>
    </xf>
    <xf numFmtId="9" fontId="0" fillId="6" borderId="81" xfId="0" applyNumberForma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34" fillId="2" borderId="19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7" xfId="0" applyFill="1" applyBorder="1" applyAlignment="1" applyProtection="1">
      <alignment horizontal="center" vertical="top"/>
    </xf>
    <xf numFmtId="0" fontId="0" fillId="2" borderId="0" xfId="0" applyFill="1" applyBorder="1" applyAlignment="1" applyProtection="1">
      <alignment horizontal="center" vertical="top"/>
    </xf>
    <xf numFmtId="0" fontId="0" fillId="2" borderId="16" xfId="0" applyFill="1" applyBorder="1" applyAlignment="1" applyProtection="1">
      <alignment horizontal="center" vertical="top"/>
    </xf>
    <xf numFmtId="0" fontId="21" fillId="2" borderId="17" xfId="0" applyFont="1" applyFill="1" applyBorder="1" applyAlignment="1" applyProtection="1">
      <alignment horizontal="center" vertical="top"/>
    </xf>
    <xf numFmtId="0" fontId="11" fillId="2" borderId="8" xfId="0" applyFont="1" applyFill="1" applyBorder="1" applyAlignment="1" applyProtection="1">
      <alignment horizontal="center" vertical="top"/>
    </xf>
    <xf numFmtId="0" fontId="0" fillId="2" borderId="6" xfId="0" applyFill="1" applyBorder="1" applyAlignment="1" applyProtection="1">
      <alignment horizontal="center" vertical="top"/>
    </xf>
    <xf numFmtId="0" fontId="0" fillId="2" borderId="9" xfId="0" applyFill="1" applyBorder="1" applyAlignment="1" applyProtection="1">
      <alignment horizontal="center" vertical="top"/>
    </xf>
    <xf numFmtId="0" fontId="13" fillId="2" borderId="22" xfId="0" applyFont="1" applyFill="1" applyBorder="1" applyAlignment="1" applyProtection="1">
      <alignment horizontal="right" vertical="center" wrapText="1"/>
    </xf>
    <xf numFmtId="0" fontId="13" fillId="2" borderId="23" xfId="0" applyFont="1" applyFill="1" applyBorder="1" applyAlignment="1" applyProtection="1">
      <alignment horizontal="right" vertical="center" wrapText="1"/>
    </xf>
    <xf numFmtId="0" fontId="40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42" fillId="2" borderId="50" xfId="0" applyFont="1" applyFill="1" applyBorder="1" applyAlignment="1">
      <alignment horizontal="center" vertical="center" wrapText="1"/>
    </xf>
    <xf numFmtId="0" fontId="42" fillId="2" borderId="51" xfId="0" applyFont="1" applyFill="1" applyBorder="1" applyAlignment="1">
      <alignment horizontal="center" vertical="center" wrapText="1"/>
    </xf>
    <xf numFmtId="0" fontId="42" fillId="2" borderId="65" xfId="0" applyFont="1" applyFill="1" applyBorder="1" applyAlignment="1">
      <alignment horizontal="center" vertical="center" wrapText="1"/>
    </xf>
    <xf numFmtId="0" fontId="58" fillId="2" borderId="0" xfId="0" applyFont="1" applyFill="1" applyBorder="1" applyAlignment="1">
      <alignment horizontal="center" vertical="top"/>
    </xf>
    <xf numFmtId="0" fontId="41" fillId="2" borderId="41" xfId="0" applyFont="1" applyFill="1" applyBorder="1" applyAlignment="1">
      <alignment horizontal="center" vertical="center" wrapText="1"/>
    </xf>
    <xf numFmtId="0" fontId="41" fillId="2" borderId="42" xfId="0" applyFont="1" applyFill="1" applyBorder="1" applyAlignment="1">
      <alignment horizontal="center" vertical="center" wrapText="1"/>
    </xf>
    <xf numFmtId="0" fontId="41" fillId="2" borderId="60" xfId="0" applyFont="1" applyFill="1" applyBorder="1" applyAlignment="1">
      <alignment horizontal="center" vertical="center" wrapText="1"/>
    </xf>
    <xf numFmtId="0" fontId="42" fillId="2" borderId="43" xfId="0" applyFont="1" applyFill="1" applyBorder="1" applyAlignment="1">
      <alignment horizontal="center" vertical="center" wrapText="1"/>
    </xf>
    <xf numFmtId="0" fontId="42" fillId="2" borderId="44" xfId="0" applyFont="1" applyFill="1" applyBorder="1" applyAlignment="1">
      <alignment horizontal="center" vertical="center" wrapText="1"/>
    </xf>
    <xf numFmtId="0" fontId="42" fillId="2" borderId="45" xfId="0" applyFont="1" applyFill="1" applyBorder="1" applyAlignment="1">
      <alignment horizontal="center" vertical="center" wrapText="1"/>
    </xf>
    <xf numFmtId="0" fontId="41" fillId="2" borderId="46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 wrapText="1"/>
    </xf>
    <xf numFmtId="0" fontId="41" fillId="2" borderId="61" xfId="0" applyFont="1" applyFill="1" applyBorder="1" applyAlignment="1">
      <alignment horizontal="center" vertical="center" wrapText="1"/>
    </xf>
    <xf numFmtId="0" fontId="42" fillId="2" borderId="62" xfId="0" applyFont="1" applyFill="1" applyBorder="1" applyAlignment="1">
      <alignment horizontal="center" vertical="center" wrapText="1"/>
    </xf>
    <xf numFmtId="0" fontId="42" fillId="2" borderId="63" xfId="0" applyFont="1" applyFill="1" applyBorder="1" applyAlignment="1">
      <alignment horizontal="center" vertical="center" wrapText="1"/>
    </xf>
    <xf numFmtId="0" fontId="42" fillId="2" borderId="64" xfId="0" applyFont="1" applyFill="1" applyBorder="1" applyAlignment="1">
      <alignment horizontal="center" vertical="center" wrapText="1"/>
    </xf>
    <xf numFmtId="0" fontId="61" fillId="0" borderId="7" xfId="0" applyFont="1" applyBorder="1" applyAlignment="1">
      <alignment horizontal="center"/>
    </xf>
    <xf numFmtId="0" fontId="60" fillId="0" borderId="7" xfId="0" applyFont="1" applyBorder="1" applyAlignment="1">
      <alignment horizontal="center"/>
    </xf>
    <xf numFmtId="166" fontId="47" fillId="0" borderId="44" xfId="0" applyNumberFormat="1" applyFont="1" applyBorder="1" applyAlignment="1">
      <alignment horizontal="center" vertical="center" wrapText="1"/>
    </xf>
    <xf numFmtId="166" fontId="47" fillId="0" borderId="45" xfId="0" applyNumberFormat="1" applyFont="1" applyBorder="1" applyAlignment="1">
      <alignment horizontal="center" vertical="center" wrapText="1"/>
    </xf>
    <xf numFmtId="0" fontId="44" fillId="0" borderId="44" xfId="0" applyFont="1" applyBorder="1" applyAlignment="1">
      <alignment horizontal="center" vertical="center"/>
    </xf>
    <xf numFmtId="0" fontId="44" fillId="0" borderId="87" xfId="0" applyFont="1" applyBorder="1" applyAlignment="1">
      <alignment horizontal="center" vertical="center" wrapText="1"/>
    </xf>
    <xf numFmtId="166" fontId="44" fillId="0" borderId="7" xfId="0" applyNumberFormat="1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50" fillId="2" borderId="75" xfId="0" applyFont="1" applyFill="1" applyBorder="1" applyAlignment="1">
      <alignment horizontal="center" vertical="center" wrapText="1"/>
    </xf>
    <xf numFmtId="0" fontId="50" fillId="2" borderId="76" xfId="0" applyFont="1" applyFill="1" applyBorder="1" applyAlignment="1">
      <alignment horizontal="center" vertical="center" wrapText="1"/>
    </xf>
    <xf numFmtId="0" fontId="50" fillId="2" borderId="77" xfId="0" applyFont="1" applyFill="1" applyBorder="1" applyAlignment="1">
      <alignment horizontal="center" vertical="center" wrapText="1"/>
    </xf>
    <xf numFmtId="0" fontId="50" fillId="2" borderId="41" xfId="0" applyFont="1" applyFill="1" applyBorder="1" applyAlignment="1">
      <alignment horizontal="center" vertical="center" wrapText="1"/>
    </xf>
    <xf numFmtId="0" fontId="50" fillId="2" borderId="42" xfId="0" applyFont="1" applyFill="1" applyBorder="1" applyAlignment="1">
      <alignment horizontal="center" vertical="center" wrapText="1"/>
    </xf>
    <xf numFmtId="0" fontId="50" fillId="2" borderId="70" xfId="0" applyFont="1" applyFill="1" applyBorder="1" applyAlignment="1">
      <alignment horizontal="center" vertical="center" wrapText="1"/>
    </xf>
    <xf numFmtId="0" fontId="50" fillId="2" borderId="50" xfId="0" applyFont="1" applyFill="1" applyBorder="1" applyAlignment="1">
      <alignment horizontal="center" vertical="center" wrapText="1"/>
    </xf>
    <xf numFmtId="0" fontId="50" fillId="2" borderId="51" xfId="0" applyFont="1" applyFill="1" applyBorder="1" applyAlignment="1">
      <alignment horizontal="center" vertical="center" wrapText="1"/>
    </xf>
    <xf numFmtId="0" fontId="50" fillId="2" borderId="73" xfId="0" applyFont="1" applyFill="1" applyBorder="1" applyAlignment="1">
      <alignment horizontal="center" vertical="center" wrapText="1"/>
    </xf>
    <xf numFmtId="0" fontId="50" fillId="2" borderId="57" xfId="0" applyFont="1" applyFill="1" applyBorder="1" applyAlignment="1">
      <alignment horizontal="center" vertical="center" wrapText="1"/>
    </xf>
    <xf numFmtId="0" fontId="50" fillId="2" borderId="5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G$5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186928</xdr:colOff>
          <xdr:row>12</xdr:row>
          <xdr:rowOff>242887</xdr:rowOff>
        </xdr:from>
        <xdr:to>
          <xdr:col>16</xdr:col>
          <xdr:colOff>185737</xdr:colOff>
          <xdr:row>13</xdr:row>
          <xdr:rowOff>178594</xdr:rowOff>
        </xdr:to>
        <xdr:grpSp>
          <xdr:nvGrpSpPr>
            <xdr:cNvPr id="2" name="Group 1" descr="Select Facility Type - Outpatient or &#10;Inpatient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062162" y="2433637"/>
              <a:ext cx="2225278" cy="176213"/>
              <a:chOff x="561975" y="2415806"/>
              <a:chExt cx="2225278" cy="221465"/>
            </a:xfrm>
          </xdr:grpSpPr>
          <xdr:sp macro="" textlink="">
            <xdr:nvSpPr>
              <xdr:cNvPr id="1063" name="Option Button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561975" y="2418196"/>
                <a:ext cx="9906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Outpatient Facility</a:t>
                </a:r>
              </a:p>
            </xdr:txBody>
          </xdr:sp>
          <xdr:sp macro="" textlink="">
            <xdr:nvSpPr>
              <xdr:cNvPr id="1065" name="Option Button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1777603" y="2415806"/>
                <a:ext cx="10096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Inpatient Facility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F0"/>
    <pageSetUpPr fitToPage="1"/>
  </sheetPr>
  <dimension ref="B1:AH51"/>
  <sheetViews>
    <sheetView showRowColHeaders="0" tabSelected="1" zoomScale="160" zoomScaleNormal="160" zoomScaleSheetLayoutView="95" workbookViewId="0">
      <selection activeCell="B12" sqref="B12:D12"/>
    </sheetView>
  </sheetViews>
  <sheetFormatPr defaultRowHeight="12.75" x14ac:dyDescent="0.2"/>
  <cols>
    <col min="2" max="2" width="7.6640625" customWidth="1"/>
    <col min="3" max="3" width="5.83203125" customWidth="1"/>
    <col min="4" max="4" width="1.83203125" customWidth="1"/>
    <col min="5" max="5" width="5.83203125" customWidth="1"/>
    <col min="6" max="6" width="2.1640625" customWidth="1"/>
    <col min="7" max="7" width="5.83203125" customWidth="1"/>
    <col min="8" max="8" width="2.33203125" customWidth="1"/>
    <col min="9" max="9" width="5.83203125" customWidth="1"/>
    <col min="10" max="10" width="1.83203125" customWidth="1"/>
    <col min="11" max="11" width="5.83203125" customWidth="1"/>
    <col min="12" max="12" width="1.83203125" customWidth="1"/>
    <col min="13" max="13" width="5.83203125" customWidth="1"/>
    <col min="14" max="14" width="1.83203125" customWidth="1"/>
    <col min="15" max="15" width="5.83203125" customWidth="1"/>
    <col min="16" max="16" width="1.83203125" customWidth="1"/>
    <col min="17" max="17" width="5.83203125" customWidth="1"/>
    <col min="18" max="18" width="1.83203125" customWidth="1"/>
    <col min="19" max="19" width="5.83203125" customWidth="1"/>
    <col min="20" max="20" width="1.83203125" customWidth="1"/>
    <col min="21" max="21" width="5.83203125" customWidth="1"/>
    <col min="22" max="22" width="1.83203125" customWidth="1"/>
    <col min="23" max="23" width="5.83203125" customWidth="1"/>
    <col min="24" max="24" width="9.83203125" customWidth="1"/>
    <col min="25" max="25" width="3.83203125" customWidth="1"/>
    <col min="26" max="26" width="3.6640625" customWidth="1"/>
    <col min="27" max="27" width="4.1640625" customWidth="1"/>
    <col min="30" max="30" width="9.33203125" customWidth="1"/>
    <col min="31" max="34" width="9.33203125" style="59" hidden="1" customWidth="1"/>
    <col min="35" max="35" width="9.33203125" customWidth="1"/>
  </cols>
  <sheetData>
    <row r="1" spans="2:34" ht="15" x14ac:dyDescent="0.2">
      <c r="B1" s="260" t="s">
        <v>7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2"/>
    </row>
    <row r="2" spans="2:34" x14ac:dyDescent="0.2">
      <c r="B2" s="263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5"/>
    </row>
    <row r="3" spans="2:34" ht="15" customHeight="1" x14ac:dyDescent="0.2">
      <c r="B3" s="266" t="s">
        <v>14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5"/>
    </row>
    <row r="4" spans="2:34" ht="15" customHeight="1" x14ac:dyDescent="0.2">
      <c r="B4" s="263" t="s">
        <v>0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5"/>
    </row>
    <row r="5" spans="2:34" ht="15" customHeight="1" x14ac:dyDescent="0.2">
      <c r="B5" s="263" t="s">
        <v>1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5"/>
      <c r="AG5" s="186">
        <v>1</v>
      </c>
    </row>
    <row r="6" spans="2:34" ht="15" customHeight="1" x14ac:dyDescent="0.2">
      <c r="B6" s="263" t="s">
        <v>2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5"/>
    </row>
    <row r="7" spans="2:34" ht="15" customHeight="1" x14ac:dyDescent="0.2">
      <c r="B7" s="263" t="s">
        <v>3</v>
      </c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5"/>
      <c r="AD7" s="181"/>
    </row>
    <row r="8" spans="2:34" ht="15" customHeight="1" x14ac:dyDescent="0.2">
      <c r="B8" s="2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5"/>
    </row>
    <row r="9" spans="2:34" ht="15" customHeight="1" x14ac:dyDescent="0.2">
      <c r="B9" s="198" t="s">
        <v>4</v>
      </c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200"/>
      <c r="AF9" s="192">
        <f>IF($AG$5=1,$AF$10,$AF$11)</f>
        <v>0</v>
      </c>
      <c r="AG9" s="192">
        <f>IF($AG$5=1,$AG$10,$AG$11)</f>
        <v>0</v>
      </c>
    </row>
    <row r="10" spans="2:34" s="5" customFormat="1" ht="14.1" customHeight="1" x14ac:dyDescent="0.2">
      <c r="B10" s="280" t="s">
        <v>26</v>
      </c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2"/>
      <c r="AE10" s="65" t="s">
        <v>803</v>
      </c>
      <c r="AF10" s="193">
        <f>IF(AND($X$13&gt;=150,$X$13&lt;5000),"13.5",IF($X$13&gt;=5000,"9.52",0))</f>
        <v>0</v>
      </c>
      <c r="AG10" s="193">
        <f>IF(AND($X$13&gt;=150,$X$13&lt;5000),"7,500",IF($X$13&gt;=5000,"33,570",0)   )</f>
        <v>0</v>
      </c>
      <c r="AH10" s="65"/>
    </row>
    <row r="11" spans="2:34" s="5" customFormat="1" ht="7.5" customHeight="1" x14ac:dyDescent="0.2">
      <c r="B11" s="268" t="s">
        <v>52</v>
      </c>
      <c r="C11" s="268"/>
      <c r="D11" s="269"/>
      <c r="E11" s="268" t="s">
        <v>51</v>
      </c>
      <c r="F11" s="268"/>
      <c r="G11" s="269"/>
      <c r="H11" s="269"/>
      <c r="I11" s="269"/>
      <c r="J11" s="269"/>
      <c r="K11" s="269"/>
      <c r="L11" s="270" t="s">
        <v>82</v>
      </c>
      <c r="M11" s="271"/>
      <c r="N11" s="271"/>
      <c r="O11" s="271"/>
      <c r="P11" s="271"/>
      <c r="Q11" s="271"/>
      <c r="R11" s="271"/>
      <c r="S11" s="271"/>
      <c r="T11" s="268" t="s">
        <v>53</v>
      </c>
      <c r="U11" s="269"/>
      <c r="V11" s="269"/>
      <c r="W11" s="269"/>
      <c r="X11" s="269"/>
      <c r="Y11" s="269"/>
      <c r="AA11" s="58"/>
      <c r="AE11" s="65" t="s">
        <v>802</v>
      </c>
      <c r="AF11" s="193">
        <f>IF($X$13&gt;=6000,"11.84",0)</f>
        <v>0</v>
      </c>
      <c r="AG11" s="193">
        <f>IF($X$13&gt;=6000,"45,845",0)</f>
        <v>0</v>
      </c>
      <c r="AH11" s="65"/>
    </row>
    <row r="12" spans="2:34" s="5" customFormat="1" ht="18.95" customHeight="1" x14ac:dyDescent="0.2">
      <c r="B12" s="230"/>
      <c r="C12" s="230"/>
      <c r="D12" s="230"/>
      <c r="E12" s="230"/>
      <c r="F12" s="230"/>
      <c r="G12" s="230"/>
      <c r="H12" s="230"/>
      <c r="I12" s="230"/>
      <c r="J12" s="230"/>
      <c r="K12" s="252"/>
      <c r="L12" s="224"/>
      <c r="M12" s="225"/>
      <c r="N12" s="225"/>
      <c r="O12" s="225"/>
      <c r="P12" s="225"/>
      <c r="Q12" s="225"/>
      <c r="R12" s="225"/>
      <c r="S12" s="226"/>
      <c r="T12" s="227"/>
      <c r="U12" s="228"/>
      <c r="V12" s="228"/>
      <c r="W12" s="228"/>
      <c r="X12" s="229"/>
      <c r="Y12" s="229"/>
      <c r="AA12" s="26"/>
      <c r="AB12" s="75" t="s">
        <v>25</v>
      </c>
      <c r="AE12" s="65"/>
      <c r="AF12" s="65">
        <f>$AF$9*$X$13+AG9</f>
        <v>0</v>
      </c>
      <c r="AG12" s="65"/>
      <c r="AH12" s="65"/>
    </row>
    <row r="13" spans="2:34" s="5" customFormat="1" ht="20.100000000000001" customHeight="1" x14ac:dyDescent="0.2">
      <c r="B13" s="43" t="s">
        <v>27</v>
      </c>
      <c r="C13" s="286" t="s">
        <v>28</v>
      </c>
      <c r="D13" s="274"/>
      <c r="E13" s="274"/>
      <c r="F13" s="274"/>
      <c r="G13" s="274"/>
      <c r="H13" s="274"/>
      <c r="I13" s="274"/>
      <c r="J13" s="274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31"/>
      <c r="Y13" s="232"/>
      <c r="AA13" s="187"/>
      <c r="AB13" s="75" t="s">
        <v>24</v>
      </c>
      <c r="AE13" s="65"/>
      <c r="AF13" s="65" t="s">
        <v>801</v>
      </c>
      <c r="AG13" s="65"/>
      <c r="AH13" s="65"/>
    </row>
    <row r="14" spans="2:34" s="5" customFormat="1" ht="13.5" customHeight="1" x14ac:dyDescent="0.2">
      <c r="B14" s="253" t="s">
        <v>29</v>
      </c>
      <c r="C14" s="241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35" t="str">
        <f>IF(X13&gt;=1,IF(AND(X13&lt;6000,AG5=2),AF13,IF(AND(AG5=1,X13&lt;150),AF14,"")),"")</f>
        <v/>
      </c>
      <c r="T14" s="235"/>
      <c r="U14" s="235"/>
      <c r="V14" s="235"/>
      <c r="W14" s="236"/>
      <c r="X14" s="278">
        <f>AF12</f>
        <v>0</v>
      </c>
      <c r="Y14" s="204" t="s">
        <v>789</v>
      </c>
      <c r="AE14" s="65"/>
      <c r="AF14" s="65" t="s">
        <v>809</v>
      </c>
      <c r="AG14" s="65"/>
      <c r="AH14" s="65"/>
    </row>
    <row r="15" spans="2:34" s="5" customFormat="1" ht="23.25" customHeight="1" x14ac:dyDescent="0.2">
      <c r="B15" s="254"/>
      <c r="C15" s="233" t="str">
        <f>"Required Space ("&amp;IF($AG$5=1,"OUTPATIENT","INPATIENT") &amp; ")
      = projected size = ( "&amp;$AF$9&amp;" ft²/person x projected user population [Line A]) + " &amp;$AG$9&amp;" ft²"</f>
        <v>Required Space (OUTPATIENT)
      = projected size = ( 0 ft²/person x projected user population [Line A]) + 0 ft²</v>
      </c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185"/>
      <c r="S15" s="237"/>
      <c r="T15" s="237"/>
      <c r="U15" s="237"/>
      <c r="V15" s="237"/>
      <c r="W15" s="238"/>
      <c r="X15" s="278"/>
      <c r="Y15" s="204"/>
    </row>
    <row r="16" spans="2:34" s="5" customFormat="1" ht="19.5" customHeight="1" x14ac:dyDescent="0.2">
      <c r="B16" s="254"/>
      <c r="C16" s="243" t="str">
        <f xml:space="preserve"> AF9 &amp; " ft²/person x " &amp; X13 &amp; " people + " &amp; AG9 &amp; " ft² = " &amp; AF12 &amp; " ft²"</f>
        <v>0 ft²/person x  people + 0 ft² = 0 ft²</v>
      </c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184"/>
      <c r="S16" s="239"/>
      <c r="T16" s="239"/>
      <c r="U16" s="239"/>
      <c r="V16" s="239"/>
      <c r="W16" s="240"/>
      <c r="X16" s="279"/>
      <c r="Y16" s="244"/>
      <c r="AE16" s="5" t="s">
        <v>804</v>
      </c>
    </row>
    <row r="17" spans="2:34" s="5" customFormat="1" ht="20.100000000000001" customHeight="1" x14ac:dyDescent="0.2">
      <c r="B17" s="28" t="s">
        <v>19</v>
      </c>
      <c r="C17" s="272" t="s">
        <v>31</v>
      </c>
      <c r="D17" s="273"/>
      <c r="E17" s="273"/>
      <c r="F17" s="273"/>
      <c r="G17" s="273"/>
      <c r="H17" s="273"/>
      <c r="I17" s="273"/>
      <c r="J17" s="274"/>
      <c r="K17" s="275"/>
      <c r="L17" s="275"/>
      <c r="M17" s="275"/>
      <c r="N17" s="276"/>
      <c r="O17" s="276"/>
      <c r="P17" s="276"/>
      <c r="Q17" s="276"/>
      <c r="R17" s="276"/>
      <c r="S17" s="276"/>
      <c r="T17" s="276"/>
      <c r="U17" s="276"/>
      <c r="V17" s="276"/>
      <c r="W17" s="277"/>
      <c r="X17" s="29" t="str">
        <f>'Part 2 Weighted Age'!I20</f>
        <v/>
      </c>
      <c r="Y17" s="164"/>
      <c r="AE17" s="194" t="s">
        <v>805</v>
      </c>
      <c r="AF17" s="194" t="s">
        <v>808</v>
      </c>
      <c r="AG17" s="194" t="s">
        <v>806</v>
      </c>
      <c r="AH17" s="194" t="s">
        <v>807</v>
      </c>
    </row>
    <row r="18" spans="2:34" s="5" customFormat="1" ht="20.100000000000001" customHeight="1" x14ac:dyDescent="0.2">
      <c r="B18" s="27" t="s">
        <v>30</v>
      </c>
      <c r="C18" s="272" t="s">
        <v>87</v>
      </c>
      <c r="D18" s="273"/>
      <c r="E18" s="273"/>
      <c r="F18" s="273"/>
      <c r="G18" s="273"/>
      <c r="H18" s="273"/>
      <c r="I18" s="273"/>
      <c r="J18" s="273"/>
      <c r="K18" s="276"/>
      <c r="L18" s="276"/>
      <c r="M18" s="276"/>
      <c r="N18" s="276"/>
      <c r="O18" s="276"/>
      <c r="P18" s="276"/>
      <c r="Q18" s="287"/>
      <c r="R18" s="287"/>
      <c r="S18" s="287"/>
      <c r="T18" s="287"/>
      <c r="U18" s="287"/>
      <c r="V18" s="287"/>
      <c r="W18" s="288"/>
      <c r="X18" s="182">
        <f>SUM('Part 2 Weighted Age'!C7:C18)</f>
        <v>0</v>
      </c>
      <c r="Y18" s="163" t="s">
        <v>791</v>
      </c>
      <c r="AE18" s="195" t="s">
        <v>796</v>
      </c>
      <c r="AF18" s="196">
        <v>1500</v>
      </c>
      <c r="AG18" s="196">
        <v>25</v>
      </c>
      <c r="AH18" s="196">
        <v>138</v>
      </c>
    </row>
    <row r="19" spans="2:34" s="5" customFormat="1" ht="15" customHeight="1" x14ac:dyDescent="0.2">
      <c r="B19" s="253" t="s">
        <v>32</v>
      </c>
      <c r="C19" s="247" t="s">
        <v>795</v>
      </c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9"/>
      <c r="R19" s="250"/>
      <c r="S19" s="250"/>
      <c r="T19" s="250"/>
      <c r="U19" s="250"/>
      <c r="V19" s="250"/>
      <c r="W19" s="251"/>
      <c r="X19" s="147"/>
      <c r="Y19" s="30"/>
      <c r="AB19" s="143"/>
      <c r="AE19" s="195" t="s">
        <v>797</v>
      </c>
      <c r="AF19" s="196">
        <v>2600</v>
      </c>
      <c r="AG19" s="196">
        <v>139</v>
      </c>
      <c r="AH19" s="196">
        <v>275</v>
      </c>
    </row>
    <row r="20" spans="2:34" s="5" customFormat="1" ht="14.25" customHeight="1" x14ac:dyDescent="0.2">
      <c r="B20" s="267"/>
      <c r="C20" s="245" t="s">
        <v>10</v>
      </c>
      <c r="D20" s="246"/>
      <c r="E20" s="246"/>
      <c r="F20" s="246"/>
      <c r="G20" s="246"/>
      <c r="H20" s="283">
        <f>IF($AG$5=1,365,395)</f>
        <v>365</v>
      </c>
      <c r="I20" s="283"/>
      <c r="J20" s="9" t="s">
        <v>11</v>
      </c>
      <c r="K20" s="284">
        <f>IFERROR(VLOOKUP(MATCH(Q19,'Table B'!E5:E360,0),'Table B'!A5:H360,6),0)</f>
        <v>0</v>
      </c>
      <c r="L20" s="285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7"/>
      <c r="X20" s="33">
        <f>IFERROR(H20*K20,0)</f>
        <v>0</v>
      </c>
      <c r="Y20" s="162" t="s">
        <v>790</v>
      </c>
      <c r="AC20" s="143"/>
      <c r="AE20" s="195" t="s">
        <v>800</v>
      </c>
      <c r="AF20" s="196">
        <v>3613</v>
      </c>
      <c r="AG20" s="196">
        <v>276</v>
      </c>
      <c r="AH20" s="196">
        <v>587</v>
      </c>
    </row>
    <row r="21" spans="2:34" s="5" customFormat="1" ht="18.75" customHeight="1" x14ac:dyDescent="0.2">
      <c r="B21" s="253" t="s">
        <v>33</v>
      </c>
      <c r="C21" s="213" t="s">
        <v>42</v>
      </c>
      <c r="D21" s="214"/>
      <c r="E21" s="214"/>
      <c r="F21" s="214"/>
      <c r="G21" s="214"/>
      <c r="H21" s="214"/>
      <c r="I21" s="214"/>
      <c r="J21" s="214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6"/>
      <c r="X21" s="31"/>
      <c r="Y21" s="32"/>
      <c r="AE21" s="195" t="s">
        <v>799</v>
      </c>
      <c r="AF21" s="196">
        <v>5850</v>
      </c>
      <c r="AG21" s="196">
        <v>588</v>
      </c>
      <c r="AH21" s="196">
        <v>899</v>
      </c>
    </row>
    <row r="22" spans="2:34" s="5" customFormat="1" ht="18.75" customHeight="1" x14ac:dyDescent="0.2">
      <c r="B22" s="267"/>
      <c r="C22" s="188"/>
      <c r="D22" s="18" t="s">
        <v>12</v>
      </c>
      <c r="E22" s="189"/>
      <c r="F22" s="9" t="s">
        <v>12</v>
      </c>
      <c r="G22" s="189"/>
      <c r="H22" s="19" t="s">
        <v>12</v>
      </c>
      <c r="I22" s="189">
        <v>0</v>
      </c>
      <c r="J22" s="9" t="s">
        <v>12</v>
      </c>
      <c r="K22" s="189">
        <v>0</v>
      </c>
      <c r="L22" s="20" t="s">
        <v>12</v>
      </c>
      <c r="M22" s="189">
        <v>0</v>
      </c>
      <c r="N22" s="20" t="s">
        <v>12</v>
      </c>
      <c r="O22" s="189">
        <v>0</v>
      </c>
      <c r="P22" s="20" t="s">
        <v>12</v>
      </c>
      <c r="Q22" s="189">
        <v>0</v>
      </c>
      <c r="R22" s="20" t="s">
        <v>12</v>
      </c>
      <c r="S22" s="189">
        <v>0</v>
      </c>
      <c r="T22" s="20" t="s">
        <v>12</v>
      </c>
      <c r="U22" s="189">
        <v>0</v>
      </c>
      <c r="V22" s="20" t="s">
        <v>12</v>
      </c>
      <c r="W22" s="190">
        <v>0</v>
      </c>
      <c r="X22" s="33">
        <f>C22+E22+G22+I22+K22+M22+O22+Q22+S22+U22+W22</f>
        <v>0</v>
      </c>
      <c r="Y22" s="161"/>
      <c r="AE22" s="195" t="s">
        <v>798</v>
      </c>
      <c r="AF22" s="196">
        <v>12108</v>
      </c>
      <c r="AG22" s="196">
        <v>900</v>
      </c>
      <c r="AH22" s="196">
        <v>1319</v>
      </c>
    </row>
    <row r="23" spans="2:34" s="5" customFormat="1" ht="18.75" customHeight="1" x14ac:dyDescent="0.2">
      <c r="B23" s="253" t="s">
        <v>34</v>
      </c>
      <c r="C23" s="213" t="s">
        <v>43</v>
      </c>
      <c r="D23" s="214"/>
      <c r="E23" s="214"/>
      <c r="F23" s="214"/>
      <c r="G23" s="214"/>
      <c r="H23" s="214"/>
      <c r="I23" s="214"/>
      <c r="J23" s="214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6"/>
      <c r="X23" s="34"/>
      <c r="Y23" s="35"/>
      <c r="AE23" s="65"/>
      <c r="AF23" s="65"/>
      <c r="AG23" s="65"/>
      <c r="AH23" s="65"/>
    </row>
    <row r="24" spans="2:34" s="5" customFormat="1" ht="15.75" customHeight="1" x14ac:dyDescent="0.2">
      <c r="B24" s="267"/>
      <c r="C24" s="217"/>
      <c r="D24" s="218"/>
      <c r="E24" s="218"/>
      <c r="F24" s="218"/>
      <c r="G24" s="219">
        <f>X22</f>
        <v>0</v>
      </c>
      <c r="H24" s="220"/>
      <c r="I24" s="220"/>
      <c r="J24" s="221" t="s">
        <v>13</v>
      </c>
      <c r="K24" s="222"/>
      <c r="L24" s="223">
        <f>X18</f>
        <v>0</v>
      </c>
      <c r="M24" s="220"/>
      <c r="N24" s="220"/>
      <c r="O24" s="220"/>
      <c r="P24" s="4"/>
      <c r="Q24" s="9" t="s">
        <v>10</v>
      </c>
      <c r="R24" s="4"/>
      <c r="S24" s="4"/>
      <c r="T24" s="4"/>
      <c r="U24" s="4"/>
      <c r="V24" s="4"/>
      <c r="W24" s="10"/>
      <c r="X24" s="36">
        <f>IFERROR(G24/L24,0)</f>
        <v>0</v>
      </c>
      <c r="Y24" s="161" t="s">
        <v>790</v>
      </c>
      <c r="AE24" s="65"/>
      <c r="AF24" s="65"/>
      <c r="AG24" s="65"/>
      <c r="AH24" s="65"/>
    </row>
    <row r="25" spans="2:34" s="5" customFormat="1" ht="20.25" customHeight="1" x14ac:dyDescent="0.2">
      <c r="B25" s="253" t="s">
        <v>35</v>
      </c>
      <c r="C25" s="213" t="s">
        <v>814</v>
      </c>
      <c r="D25" s="214"/>
      <c r="E25" s="214"/>
      <c r="F25" s="214"/>
      <c r="G25" s="214"/>
      <c r="H25" s="214"/>
      <c r="I25" s="214"/>
      <c r="J25" s="214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6"/>
      <c r="X25" s="37"/>
      <c r="Y25" s="38"/>
      <c r="AE25" s="65"/>
      <c r="AF25" s="65"/>
      <c r="AG25" s="65"/>
      <c r="AH25" s="65"/>
    </row>
    <row r="26" spans="2:34" s="5" customFormat="1" ht="15" customHeight="1" x14ac:dyDescent="0.2">
      <c r="B26" s="267"/>
      <c r="C26" s="245" t="s">
        <v>10</v>
      </c>
      <c r="D26" s="294"/>
      <c r="E26" s="294"/>
      <c r="F26" s="294"/>
      <c r="G26" s="295">
        <f>X24</f>
        <v>0</v>
      </c>
      <c r="H26" s="220"/>
      <c r="I26" s="220"/>
      <c r="J26" s="221" t="s">
        <v>13</v>
      </c>
      <c r="K26" s="222"/>
      <c r="L26" s="223">
        <f>X20</f>
        <v>0</v>
      </c>
      <c r="M26" s="220"/>
      <c r="N26" s="220"/>
      <c r="O26" s="220"/>
      <c r="P26" s="4"/>
      <c r="Q26" s="9" t="s">
        <v>10</v>
      </c>
      <c r="R26" s="4"/>
      <c r="S26" s="4"/>
      <c r="T26" s="4"/>
      <c r="U26" s="4"/>
      <c r="V26" s="4"/>
      <c r="W26" s="10"/>
      <c r="X26" s="211">
        <f>MIN(IFERROR(G26/L26,0),1)</f>
        <v>0</v>
      </c>
      <c r="Y26" s="212"/>
      <c r="AE26" s="65"/>
      <c r="AF26" s="65"/>
      <c r="AG26" s="65"/>
      <c r="AH26" s="65"/>
    </row>
    <row r="27" spans="2:34" s="5" customFormat="1" ht="29.25" customHeight="1" x14ac:dyDescent="0.2">
      <c r="B27" s="313" t="s">
        <v>8</v>
      </c>
      <c r="C27" s="213" t="s">
        <v>815</v>
      </c>
      <c r="D27" s="214"/>
      <c r="E27" s="214"/>
      <c r="F27" s="214"/>
      <c r="G27" s="214"/>
      <c r="H27" s="214"/>
      <c r="I27" s="214"/>
      <c r="J27" s="214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6"/>
      <c r="X27" s="34"/>
      <c r="Y27" s="39"/>
      <c r="AE27" s="65"/>
      <c r="AF27" s="65"/>
      <c r="AG27" s="65"/>
      <c r="AH27" s="65"/>
    </row>
    <row r="28" spans="2:34" s="5" customFormat="1" ht="15" customHeight="1" x14ac:dyDescent="0.2">
      <c r="B28" s="312"/>
      <c r="C28" s="11" t="s">
        <v>10</v>
      </c>
      <c r="D28" s="290">
        <f>X18</f>
        <v>0</v>
      </c>
      <c r="E28" s="291"/>
      <c r="F28" s="291"/>
      <c r="G28" s="291"/>
      <c r="H28" s="8" t="s">
        <v>18</v>
      </c>
      <c r="I28" s="292" t="str">
        <f>IFERROR(HLOOKUP('Part 2 Weighted Age'!I20,'Table C'!D6:L27,MATCH(X26,'Table C'!C7:C27,-1)+1),"0")</f>
        <v>0</v>
      </c>
      <c r="J28" s="293"/>
      <c r="K28" s="293"/>
      <c r="L28" s="293"/>
      <c r="M28" s="8" t="s">
        <v>11</v>
      </c>
      <c r="N28" s="290">
        <f>X18</f>
        <v>0</v>
      </c>
      <c r="O28" s="291"/>
      <c r="P28" s="291"/>
      <c r="Q28" s="291"/>
      <c r="R28" s="291"/>
      <c r="S28" s="6"/>
      <c r="T28" s="6"/>
      <c r="U28" s="6"/>
      <c r="V28" s="6"/>
      <c r="W28" s="12"/>
      <c r="X28" s="183">
        <f>MAX(IFERROR(D28-(I28*N28),0),0)</f>
        <v>0</v>
      </c>
      <c r="Y28" s="160" t="s">
        <v>792</v>
      </c>
      <c r="AE28" s="65"/>
      <c r="AF28" s="65"/>
      <c r="AG28" s="65"/>
      <c r="AH28" s="65"/>
    </row>
    <row r="29" spans="2:34" s="5" customFormat="1" ht="21" customHeight="1" x14ac:dyDescent="0.2">
      <c r="B29" s="267"/>
      <c r="C29" s="217" t="s">
        <v>20</v>
      </c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89"/>
      <c r="X29" s="40"/>
      <c r="Y29" s="41"/>
      <c r="AE29" s="65"/>
      <c r="AF29" s="65"/>
      <c r="AG29" s="65"/>
      <c r="AH29" s="65"/>
    </row>
    <row r="30" spans="2:34" s="5" customFormat="1" ht="22.5" customHeight="1" x14ac:dyDescent="0.2">
      <c r="B30" s="27" t="s">
        <v>36</v>
      </c>
      <c r="C30" s="314" t="s">
        <v>44</v>
      </c>
      <c r="D30" s="315"/>
      <c r="E30" s="315"/>
      <c r="F30" s="315"/>
      <c r="G30" s="315"/>
      <c r="H30" s="315"/>
      <c r="I30" s="315"/>
      <c r="J30" s="315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7"/>
      <c r="X30" s="209">
        <f>IFERROR(VLOOKUP(MAX(X14,-1000),'Table D'!A4:AU56,MATCH(X28,'Table D'!D3:AU3,-1)+4),0)</f>
        <v>0</v>
      </c>
      <c r="Y30" s="210"/>
      <c r="AE30" s="65"/>
      <c r="AF30" s="65"/>
      <c r="AG30" s="65"/>
      <c r="AH30" s="65"/>
    </row>
    <row r="31" spans="2:34" s="5" customFormat="1" ht="20.100000000000001" customHeight="1" x14ac:dyDescent="0.2">
      <c r="B31" s="27" t="s">
        <v>37</v>
      </c>
      <c r="C31" s="272" t="s">
        <v>45</v>
      </c>
      <c r="D31" s="273"/>
      <c r="E31" s="273"/>
      <c r="F31" s="273"/>
      <c r="G31" s="273"/>
      <c r="H31" s="273"/>
      <c r="I31" s="273"/>
      <c r="J31" s="273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191"/>
      <c r="Y31" s="179" t="s">
        <v>781</v>
      </c>
      <c r="AE31" s="65"/>
      <c r="AF31" s="65"/>
      <c r="AG31" s="65"/>
      <c r="AH31" s="65"/>
    </row>
    <row r="32" spans="2:34" s="5" customFormat="1" ht="20.100000000000001" customHeight="1" x14ac:dyDescent="0.2">
      <c r="B32" s="27" t="s">
        <v>38</v>
      </c>
      <c r="C32" s="318" t="s">
        <v>46</v>
      </c>
      <c r="D32" s="319"/>
      <c r="E32" s="319"/>
      <c r="F32" s="319"/>
      <c r="G32" s="319"/>
      <c r="H32" s="319"/>
      <c r="I32" s="319"/>
      <c r="J32" s="319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1"/>
      <c r="X32" s="207">
        <f>VLOOKUP(X31,'Table E'!B4:E16,4)</f>
        <v>1</v>
      </c>
      <c r="Y32" s="208"/>
      <c r="AE32" s="65"/>
      <c r="AF32" s="65"/>
      <c r="AG32" s="65"/>
      <c r="AH32" s="65"/>
    </row>
    <row r="33" spans="2:34" s="5" customFormat="1" ht="20.25" customHeight="1" x14ac:dyDescent="0.2">
      <c r="B33" s="253" t="s">
        <v>39</v>
      </c>
      <c r="C33" s="213" t="s">
        <v>47</v>
      </c>
      <c r="D33" s="214"/>
      <c r="E33" s="214"/>
      <c r="F33" s="214"/>
      <c r="G33" s="214"/>
      <c r="H33" s="214"/>
      <c r="I33" s="214"/>
      <c r="J33" s="214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6"/>
      <c r="X33" s="34"/>
      <c r="Y33" s="39"/>
      <c r="AE33" s="65"/>
      <c r="AF33" s="65"/>
      <c r="AG33" s="65"/>
      <c r="AH33" s="65"/>
    </row>
    <row r="34" spans="2:34" s="5" customFormat="1" ht="14.25" customHeight="1" x14ac:dyDescent="0.2">
      <c r="B34" s="267"/>
      <c r="C34" s="245" t="s">
        <v>10</v>
      </c>
      <c r="D34" s="259"/>
      <c r="E34" s="9" t="s">
        <v>23</v>
      </c>
      <c r="F34" s="223">
        <f>IFERROR(X30,0)</f>
        <v>0</v>
      </c>
      <c r="G34" s="223"/>
      <c r="H34" s="223"/>
      <c r="I34" s="223"/>
      <c r="J34" s="221"/>
      <c r="K34" s="9" t="s">
        <v>11</v>
      </c>
      <c r="L34" s="223">
        <f>X32</f>
        <v>1</v>
      </c>
      <c r="M34" s="223"/>
      <c r="N34" s="223"/>
      <c r="O34" s="223"/>
      <c r="P34" s="223"/>
      <c r="Q34" s="2"/>
      <c r="R34" s="2"/>
      <c r="S34" s="2"/>
      <c r="T34" s="2"/>
      <c r="U34" s="2"/>
      <c r="V34" s="2"/>
      <c r="W34" s="3"/>
      <c r="X34" s="205">
        <f>70*F34*L34</f>
        <v>0</v>
      </c>
      <c r="Y34" s="206"/>
      <c r="AE34" s="65"/>
      <c r="AF34" s="65"/>
      <c r="AG34" s="65"/>
      <c r="AH34" s="65"/>
    </row>
    <row r="35" spans="2:34" s="5" customFormat="1" ht="12.75" customHeight="1" x14ac:dyDescent="0.2">
      <c r="B35" s="253" t="s">
        <v>40</v>
      </c>
      <c r="C35" s="255" t="s">
        <v>48</v>
      </c>
      <c r="D35" s="256"/>
      <c r="E35" s="256"/>
      <c r="F35" s="256"/>
      <c r="G35" s="256"/>
      <c r="H35" s="256"/>
      <c r="I35" s="256"/>
      <c r="J35" s="256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8"/>
      <c r="X35" s="34"/>
      <c r="Y35" s="39"/>
      <c r="AE35" s="65"/>
      <c r="AF35" s="65"/>
      <c r="AG35" s="65"/>
      <c r="AH35" s="65"/>
    </row>
    <row r="36" spans="2:34" s="5" customFormat="1" ht="20.100000000000001" customHeight="1" x14ac:dyDescent="0.2">
      <c r="B36" s="312"/>
      <c r="C36" s="303" t="s">
        <v>10</v>
      </c>
      <c r="D36" s="304"/>
      <c r="E36" s="304"/>
      <c r="F36" s="304"/>
      <c r="G36" s="7" t="s">
        <v>21</v>
      </c>
      <c r="H36" s="305"/>
      <c r="I36" s="306"/>
      <c r="J36" s="306"/>
      <c r="K36" s="306"/>
      <c r="L36" s="306"/>
      <c r="M36" s="307"/>
      <c r="N36" s="308" t="s">
        <v>88</v>
      </c>
      <c r="O36" s="308"/>
      <c r="P36" s="308"/>
      <c r="Q36" s="308"/>
      <c r="R36" s="308"/>
      <c r="S36" s="308"/>
      <c r="T36" s="308"/>
      <c r="U36" s="308"/>
      <c r="V36" s="308"/>
      <c r="W36" s="309"/>
      <c r="X36" s="203">
        <f>IF(30*H36&gt;30,30,30*H36)</f>
        <v>0</v>
      </c>
      <c r="Y36" s="204"/>
      <c r="AE36" s="65"/>
      <c r="AF36" s="65"/>
      <c r="AG36" s="65"/>
      <c r="AH36" s="65"/>
    </row>
    <row r="37" spans="2:34" s="5" customFormat="1" ht="12.75" customHeight="1" x14ac:dyDescent="0.2">
      <c r="B37" s="267"/>
      <c r="C37" s="21"/>
      <c r="D37" s="22"/>
      <c r="E37" s="22"/>
      <c r="F37" s="22"/>
      <c r="G37" s="7"/>
      <c r="H37" s="310" t="s">
        <v>22</v>
      </c>
      <c r="I37" s="311"/>
      <c r="J37" s="311"/>
      <c r="K37" s="311"/>
      <c r="L37" s="311"/>
      <c r="M37" s="311"/>
      <c r="N37" s="7"/>
      <c r="O37" s="7"/>
      <c r="P37" s="7"/>
      <c r="Q37" s="7"/>
      <c r="R37" s="7"/>
      <c r="S37" s="7"/>
      <c r="T37" s="7"/>
      <c r="U37" s="7"/>
      <c r="V37" s="7"/>
      <c r="W37" s="23"/>
      <c r="X37" s="42"/>
      <c r="Y37" s="38"/>
      <c r="AE37" s="65"/>
      <c r="AF37" s="65"/>
      <c r="AG37" s="65"/>
      <c r="AH37" s="65"/>
    </row>
    <row r="38" spans="2:34" s="5" customFormat="1" ht="37.5" customHeight="1" x14ac:dyDescent="0.2">
      <c r="B38" s="253" t="s">
        <v>41</v>
      </c>
      <c r="C38" s="213" t="s">
        <v>49</v>
      </c>
      <c r="D38" s="214"/>
      <c r="E38" s="214"/>
      <c r="F38" s="214"/>
      <c r="G38" s="214"/>
      <c r="H38" s="214"/>
      <c r="I38" s="214"/>
      <c r="J38" s="214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6"/>
      <c r="X38" s="34"/>
      <c r="Y38" s="39"/>
      <c r="AE38" s="65"/>
      <c r="AF38" s="65"/>
      <c r="AG38" s="65"/>
      <c r="AH38" s="65"/>
    </row>
    <row r="39" spans="2:34" ht="15" customHeight="1" x14ac:dyDescent="0.2">
      <c r="B39" s="302"/>
      <c r="C39" s="296" t="s">
        <v>10</v>
      </c>
      <c r="D39" s="297"/>
      <c r="E39" s="297"/>
      <c r="F39" s="298">
        <f>IFERROR(X34,0)</f>
        <v>0</v>
      </c>
      <c r="G39" s="299"/>
      <c r="H39" s="299"/>
      <c r="I39" s="299"/>
      <c r="J39" s="299"/>
      <c r="K39" s="13" t="s">
        <v>12</v>
      </c>
      <c r="L39" s="300">
        <f>X36</f>
        <v>0</v>
      </c>
      <c r="M39" s="301"/>
      <c r="N39" s="301"/>
      <c r="O39" s="301"/>
      <c r="P39" s="301"/>
      <c r="Q39" s="14"/>
      <c r="R39" s="14"/>
      <c r="S39" s="14"/>
      <c r="T39" s="14"/>
      <c r="U39" s="14"/>
      <c r="V39" s="14"/>
      <c r="W39" s="15"/>
      <c r="X39" s="201">
        <f>F39+L39</f>
        <v>0</v>
      </c>
      <c r="Y39" s="202"/>
    </row>
    <row r="40" spans="2:34" ht="15" customHeight="1" x14ac:dyDescent="0.2">
      <c r="B40" s="181" t="s">
        <v>817</v>
      </c>
    </row>
    <row r="41" spans="2:34" ht="33.950000000000003" customHeight="1" x14ac:dyDescent="0.2">
      <c r="B41" t="s">
        <v>818</v>
      </c>
    </row>
    <row r="42" spans="2:34" ht="20.100000000000001" customHeight="1" x14ac:dyDescent="0.2"/>
    <row r="43" spans="2:34" ht="18.95" customHeight="1" x14ac:dyDescent="0.2"/>
    <row r="44" spans="2:34" ht="18.95" customHeight="1" x14ac:dyDescent="0.2"/>
    <row r="45" spans="2:34" ht="18.95" customHeight="1" x14ac:dyDescent="0.2"/>
    <row r="46" spans="2:34" ht="18.95" customHeight="1" x14ac:dyDescent="0.2"/>
    <row r="47" spans="2:34" ht="18.95" customHeight="1" x14ac:dyDescent="0.2"/>
    <row r="48" spans="2:34" ht="18.95" customHeight="1" x14ac:dyDescent="0.2"/>
    <row r="49" ht="18.95" customHeight="1" x14ac:dyDescent="0.2"/>
    <row r="50" ht="18.95" customHeight="1" x14ac:dyDescent="0.2"/>
    <row r="51" ht="18.95" customHeight="1" x14ac:dyDescent="0.2"/>
  </sheetData>
  <sheetProtection sheet="1" selectLockedCells="1"/>
  <mergeCells count="79">
    <mergeCell ref="C39:E39"/>
    <mergeCell ref="F39:J39"/>
    <mergeCell ref="L39:P39"/>
    <mergeCell ref="B21:B22"/>
    <mergeCell ref="B23:B24"/>
    <mergeCell ref="B33:B34"/>
    <mergeCell ref="B38:B39"/>
    <mergeCell ref="C36:F36"/>
    <mergeCell ref="H36:M36"/>
    <mergeCell ref="N36:W36"/>
    <mergeCell ref="H37:M37"/>
    <mergeCell ref="B35:B37"/>
    <mergeCell ref="B27:B29"/>
    <mergeCell ref="C30:W30"/>
    <mergeCell ref="C31:W31"/>
    <mergeCell ref="C32:W32"/>
    <mergeCell ref="C33:W33"/>
    <mergeCell ref="L26:O26"/>
    <mergeCell ref="C27:W27"/>
    <mergeCell ref="C29:W29"/>
    <mergeCell ref="D28:G28"/>
    <mergeCell ref="I28:L28"/>
    <mergeCell ref="N28:R28"/>
    <mergeCell ref="C26:F26"/>
    <mergeCell ref="G26:I26"/>
    <mergeCell ref="J26:K26"/>
    <mergeCell ref="B6:Y6"/>
    <mergeCell ref="B7:Y7"/>
    <mergeCell ref="B25:B26"/>
    <mergeCell ref="B19:B20"/>
    <mergeCell ref="C21:W21"/>
    <mergeCell ref="B11:D11"/>
    <mergeCell ref="E11:K11"/>
    <mergeCell ref="L11:S11"/>
    <mergeCell ref="T11:Y11"/>
    <mergeCell ref="C17:W17"/>
    <mergeCell ref="X14:X16"/>
    <mergeCell ref="B10:Y10"/>
    <mergeCell ref="H20:I20"/>
    <mergeCell ref="K20:L20"/>
    <mergeCell ref="C13:W13"/>
    <mergeCell ref="C18:W18"/>
    <mergeCell ref="B1:Y1"/>
    <mergeCell ref="B2:Y2"/>
    <mergeCell ref="B3:Y3"/>
    <mergeCell ref="B4:Y4"/>
    <mergeCell ref="B5:Y5"/>
    <mergeCell ref="C35:W35"/>
    <mergeCell ref="C34:D34"/>
    <mergeCell ref="F34:J34"/>
    <mergeCell ref="L34:P34"/>
    <mergeCell ref="C38:W38"/>
    <mergeCell ref="C20:G20"/>
    <mergeCell ref="C19:P19"/>
    <mergeCell ref="Q19:W19"/>
    <mergeCell ref="E12:K12"/>
    <mergeCell ref="B14:B16"/>
    <mergeCell ref="X13:Y13"/>
    <mergeCell ref="C15:Q15"/>
    <mergeCell ref="S14:W16"/>
    <mergeCell ref="C14:R14"/>
    <mergeCell ref="C16:Q16"/>
    <mergeCell ref="Y14:Y16"/>
    <mergeCell ref="B9:Y9"/>
    <mergeCell ref="X39:Y39"/>
    <mergeCell ref="X36:Y36"/>
    <mergeCell ref="X34:Y34"/>
    <mergeCell ref="X32:Y32"/>
    <mergeCell ref="X30:Y30"/>
    <mergeCell ref="X26:Y26"/>
    <mergeCell ref="C23:W23"/>
    <mergeCell ref="C24:F24"/>
    <mergeCell ref="G24:I24"/>
    <mergeCell ref="J24:K24"/>
    <mergeCell ref="L24:O24"/>
    <mergeCell ref="C25:W25"/>
    <mergeCell ref="L12:S12"/>
    <mergeCell ref="T12:Y12"/>
    <mergeCell ref="B12:D12"/>
  </mergeCells>
  <dataValidations xWindow="570" yWindow="590" count="17">
    <dataValidation type="list" allowBlank="1" showInputMessage="1" showErrorMessage="1" prompt="Pull down List to Select Locality After Picking an Area Above" sqref="Q19:W19">
      <formula1>Community_List</formula1>
    </dataValidation>
    <dataValidation type="decimal" operator="greaterThanOrEqual" showInputMessage="1" showErrorMessage="1" error="Please Input a Dollar Amount for the FEDS deficiency (0 minimum)" prompt="Please Input a Dollar Amount for the FEDS Roof deficiency (0 minimum)" sqref="W22">
      <formula1>0</formula1>
    </dataValidation>
    <dataValidation type="whole" operator="greaterThanOrEqual" allowBlank="1" showInputMessage="1" showErrorMessage="1" error="Please Type in a Whole Number" sqref="X13">
      <formula1>0</formula1>
    </dataValidation>
    <dataValidation type="date" operator="greaterThanOrEqual" allowBlank="1" showInputMessage="1" showErrorMessage="1" error="Type Date in x/xx/xx form" sqref="T12:Y12">
      <formula1>21551</formula1>
    </dataValidation>
    <dataValidation type="whole" operator="greaterThanOrEqual" allowBlank="1" showInputMessage="1" showErrorMessage="1" error="Must enter a distance of 0 or more miles" prompt="Road Distance to the Nearest Emergency Room" sqref="X31">
      <formula1>0</formula1>
    </dataValidation>
    <dataValidation allowBlank="1" showInputMessage="1" showErrorMessage="1" prompt="Town and State of the Proposed Facility" sqref="B12:D12"/>
    <dataValidation allowBlank="1" showInputMessage="1" showErrorMessage="1" prompt="Name of Tribal Entity" sqref="E12:K12"/>
    <dataValidation type="decimal" operator="greaterThanOrEqual" showInputMessage="1" showErrorMessage="1" error="Please Input a Dollar Amount for the FEDS deficiency (0 minimum)" prompt="Please Input a Dollar Amount for the FEDS Life Safety deficiency (0 minimum)" sqref="C22">
      <formula1>0</formula1>
    </dataValidation>
    <dataValidation type="decimal" operator="greaterThanOrEqual" showInputMessage="1" showErrorMessage="1" error="Please Input a Dollar Amount for the FEDS deficiency (0 minimum)" prompt="Please Input a Dollar Amount for the FEDS General Safety deficiency (0 minimum)" sqref="E22">
      <formula1>0</formula1>
    </dataValidation>
    <dataValidation type="decimal" operator="greaterThanOrEqual" showInputMessage="1" showErrorMessage="1" error="Please Input a Dollar Amount for the FEDS deficiency (0 minimum)" prompt="Please Input a Dollar Amount for the FEDS Environmental Compliance deficiency (0 minimum)" sqref="G22">
      <formula1>0</formula1>
    </dataValidation>
    <dataValidation type="decimal" operator="greaterThanOrEqual" showInputMessage="1" showErrorMessage="1" error="Please Input a Dollar Amount for the FEDS deficiency (0 minimum)" prompt="Please Input a Dollar Amount for the FEDS Handicapped Compliance deficiency (0 minimum)" sqref="I22">
      <formula1>0</formula1>
    </dataValidation>
    <dataValidation type="decimal" operator="greaterThanOrEqual" showInputMessage="1" showErrorMessage="1" error="Please Input a Dollar Amount for the FEDS deficiency (0 minimum)" prompt="Please Input a Dollar Amount for the FEDS Energy Conservation deficiency (0 minimum)" sqref="K22">
      <formula1>0</formula1>
    </dataValidation>
    <dataValidation type="decimal" operator="greaterThanOrEqual" showInputMessage="1" showErrorMessage="1" error="Please Input a Dollar Amount for the FEDS deficiency (0 minimum)" prompt="Please Input a Dollar Amount for the FEDS Architectural deficiency (0 minimum)" sqref="M22">
      <formula1>0</formula1>
    </dataValidation>
    <dataValidation type="decimal" operator="greaterThanOrEqual" showInputMessage="1" showErrorMessage="1" error="Please Input a Dollar Amount for the FEDS deficiency (0 minimum)" prompt="Please Input a Dollar Amount for the FEDS Structural/Civil deficiency (0 minimum)" sqref="O22">
      <formula1>0</formula1>
    </dataValidation>
    <dataValidation type="decimal" operator="greaterThanOrEqual" showInputMessage="1" showErrorMessage="1" error="Please Input a Dollar Amount for the FEDS deficiency (0 minimum)" prompt="Please Input a Dollar Amount for the FEDS Mechanical deficiency (0 minimum)" sqref="Q22">
      <formula1>0</formula1>
    </dataValidation>
    <dataValidation type="decimal" operator="greaterThanOrEqual" showInputMessage="1" showErrorMessage="1" error="Please Input a Dollar Amount for the FEDS deficiency (0 minimum)" prompt="Please Input a Dollar Amount for the FEDS Electrical deficiency (0 minimum)" sqref="S22">
      <formula1>0</formula1>
    </dataValidation>
    <dataValidation type="decimal" operator="greaterThanOrEqual" showInputMessage="1" showErrorMessage="1" error="Please Input a Dollar Amount for the FEDS deficiency (0 minimum)" prompt="Please Input a Dollar Amount for the FEDS Utilities deficiency (0 minimum)" sqref="U22">
      <formula1>0</formula1>
    </dataValidation>
  </dataValidations>
  <pageMargins left="0.7" right="0.45" top="0.75" bottom="0.75" header="0.3" footer="0.3"/>
  <pageSetup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Option Button 39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247650</xdr:rowOff>
                  </from>
                  <to>
                    <xdr:col>10</xdr:col>
                    <xdr:colOff>276225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Option Button 41">
              <controlPr locked="0" defaultSize="0" autoFill="0" autoLine="0" autoPict="0">
                <anchor moveWithCells="1">
                  <from>
                    <xdr:col>12</xdr:col>
                    <xdr:colOff>57150</xdr:colOff>
                    <xdr:row>12</xdr:row>
                    <xdr:rowOff>238125</xdr:rowOff>
                  </from>
                  <to>
                    <xdr:col>16</xdr:col>
                    <xdr:colOff>180975</xdr:colOff>
                    <xdr:row>13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570" yWindow="590" count="1">
        <x14:dataValidation type="list" allowBlank="1" showInputMessage="1" showErrorMessage="1" prompt="Pull Down List To Select IHS Area">
          <x14:formula1>
            <xm:f>'Table B'!$K$5:$K$16</xm:f>
          </x14:formula1>
          <xm:sqref>L12:S12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B0F0"/>
  </sheetPr>
  <dimension ref="B1:K24"/>
  <sheetViews>
    <sheetView showRowColHeaders="0" zoomScale="160" zoomScaleNormal="160" workbookViewId="0">
      <selection activeCell="B7" sqref="B7"/>
    </sheetView>
  </sheetViews>
  <sheetFormatPr defaultRowHeight="12.75" x14ac:dyDescent="0.2"/>
  <cols>
    <col min="1" max="1" width="9.33203125" style="59"/>
    <col min="2" max="2" width="11.5" style="59" customWidth="1"/>
    <col min="3" max="3" width="15" style="59" customWidth="1"/>
    <col min="4" max="4" width="4.5" style="59" customWidth="1"/>
    <col min="5" max="5" width="15" style="59" customWidth="1"/>
    <col min="6" max="6" width="4.6640625" style="59" customWidth="1"/>
    <col min="7" max="7" width="12.5" style="59" customWidth="1"/>
    <col min="8" max="8" width="4.5" style="59" customWidth="1"/>
    <col min="9" max="9" width="18.83203125" style="59" customWidth="1"/>
    <col min="10" max="10" width="9.33203125" style="59" customWidth="1"/>
    <col min="11" max="11" width="9.6640625" style="59" customWidth="1"/>
    <col min="12" max="16384" width="9.33203125" style="59"/>
  </cols>
  <sheetData>
    <row r="1" spans="2:11" ht="15" x14ac:dyDescent="0.2">
      <c r="B1" s="326" t="s">
        <v>9</v>
      </c>
      <c r="C1" s="327"/>
      <c r="D1" s="327"/>
      <c r="E1" s="327"/>
      <c r="F1" s="327"/>
      <c r="G1" s="327"/>
      <c r="H1" s="327"/>
      <c r="I1" s="328"/>
    </row>
    <row r="2" spans="2:11" ht="10.5" customHeight="1" x14ac:dyDescent="0.2">
      <c r="B2" s="60"/>
      <c r="I2" s="61"/>
    </row>
    <row r="3" spans="2:11" ht="15" x14ac:dyDescent="0.2">
      <c r="B3" s="325" t="s">
        <v>5</v>
      </c>
      <c r="C3" s="323"/>
      <c r="D3" s="323"/>
      <c r="E3" s="323"/>
      <c r="F3" s="323"/>
      <c r="G3" s="323"/>
      <c r="H3" s="323"/>
      <c r="I3" s="324"/>
    </row>
    <row r="4" spans="2:11" ht="15" x14ac:dyDescent="0.2">
      <c r="B4" s="322" t="s">
        <v>6</v>
      </c>
      <c r="C4" s="323"/>
      <c r="D4" s="323"/>
      <c r="E4" s="323"/>
      <c r="F4" s="323"/>
      <c r="G4" s="323"/>
      <c r="H4" s="323"/>
      <c r="I4" s="324"/>
      <c r="J4" s="64"/>
      <c r="K4" s="65" t="s">
        <v>25</v>
      </c>
    </row>
    <row r="5" spans="2:11" x14ac:dyDescent="0.2">
      <c r="B5" s="60"/>
      <c r="I5" s="61"/>
      <c r="J5" s="67"/>
      <c r="K5" s="65" t="s">
        <v>24</v>
      </c>
    </row>
    <row r="6" spans="2:11" ht="36" customHeight="1" x14ac:dyDescent="0.2">
      <c r="B6" s="152" t="s">
        <v>15</v>
      </c>
      <c r="C6" s="153" t="s">
        <v>793</v>
      </c>
      <c r="D6" s="154"/>
      <c r="E6" s="155" t="s">
        <v>794</v>
      </c>
      <c r="F6" s="156"/>
      <c r="G6" s="157" t="s">
        <v>812</v>
      </c>
      <c r="H6" s="158"/>
      <c r="I6" s="159" t="s">
        <v>16</v>
      </c>
    </row>
    <row r="7" spans="2:11" x14ac:dyDescent="0.2">
      <c r="B7" s="45"/>
      <c r="C7" s="151"/>
      <c r="D7" s="149" t="s">
        <v>13</v>
      </c>
      <c r="E7" s="55" t="str">
        <f>IF(C7&gt;0,$C$19,"")</f>
        <v/>
      </c>
      <c r="F7" s="148" t="s">
        <v>11</v>
      </c>
      <c r="G7" s="151"/>
      <c r="H7" s="149" t="s">
        <v>10</v>
      </c>
      <c r="I7" s="63" t="str">
        <f>IF(C7&gt;0,C7/E7*G7,"")</f>
        <v/>
      </c>
    </row>
    <row r="8" spans="2:11" x14ac:dyDescent="0.2">
      <c r="B8" s="46"/>
      <c r="C8" s="150"/>
      <c r="D8" s="62" t="s">
        <v>13</v>
      </c>
      <c r="E8" s="56" t="str">
        <f t="shared" ref="E8:E17" si="0">IF(C8&gt;0,$C$19,"")</f>
        <v/>
      </c>
      <c r="F8" s="62" t="s">
        <v>11</v>
      </c>
      <c r="G8" s="150"/>
      <c r="H8" s="66" t="s">
        <v>10</v>
      </c>
      <c r="I8" s="63" t="str">
        <f t="shared" ref="I8:I18" si="1">IF(C8&gt;0,C8/E8*G8,"")</f>
        <v/>
      </c>
    </row>
    <row r="9" spans="2:11" x14ac:dyDescent="0.2">
      <c r="B9" s="46"/>
      <c r="C9" s="47"/>
      <c r="D9" s="62" t="s">
        <v>13</v>
      </c>
      <c r="E9" s="56" t="str">
        <f t="shared" si="0"/>
        <v/>
      </c>
      <c r="F9" s="62" t="s">
        <v>11</v>
      </c>
      <c r="G9" s="47"/>
      <c r="H9" s="66" t="s">
        <v>10</v>
      </c>
      <c r="I9" s="63" t="str">
        <f t="shared" si="1"/>
        <v/>
      </c>
    </row>
    <row r="10" spans="2:11" x14ac:dyDescent="0.2">
      <c r="B10" s="46"/>
      <c r="C10" s="47"/>
      <c r="D10" s="62" t="s">
        <v>13</v>
      </c>
      <c r="E10" s="56" t="str">
        <f t="shared" si="0"/>
        <v/>
      </c>
      <c r="F10" s="62" t="s">
        <v>11</v>
      </c>
      <c r="G10" s="47"/>
      <c r="H10" s="66" t="s">
        <v>10</v>
      </c>
      <c r="I10" s="63" t="str">
        <f t="shared" si="1"/>
        <v/>
      </c>
    </row>
    <row r="11" spans="2:11" x14ac:dyDescent="0.2">
      <c r="B11" s="48"/>
      <c r="C11" s="47"/>
      <c r="D11" s="62" t="s">
        <v>13</v>
      </c>
      <c r="E11" s="56" t="str">
        <f t="shared" si="0"/>
        <v/>
      </c>
      <c r="F11" s="62" t="s">
        <v>11</v>
      </c>
      <c r="G11" s="47"/>
      <c r="H11" s="66" t="s">
        <v>10</v>
      </c>
      <c r="I11" s="63" t="str">
        <f t="shared" si="1"/>
        <v/>
      </c>
    </row>
    <row r="12" spans="2:11" x14ac:dyDescent="0.2">
      <c r="B12" s="46"/>
      <c r="C12" s="47"/>
      <c r="D12" s="62" t="s">
        <v>13</v>
      </c>
      <c r="E12" s="56" t="str">
        <f t="shared" si="0"/>
        <v/>
      </c>
      <c r="F12" s="62" t="s">
        <v>11</v>
      </c>
      <c r="G12" s="47"/>
      <c r="H12" s="66" t="s">
        <v>10</v>
      </c>
      <c r="I12" s="63" t="str">
        <f t="shared" si="1"/>
        <v/>
      </c>
    </row>
    <row r="13" spans="2:11" x14ac:dyDescent="0.2">
      <c r="B13" s="46" t="s">
        <v>50</v>
      </c>
      <c r="C13" s="47"/>
      <c r="D13" s="62" t="s">
        <v>13</v>
      </c>
      <c r="E13" s="56" t="str">
        <f t="shared" si="0"/>
        <v/>
      </c>
      <c r="F13" s="62" t="s">
        <v>11</v>
      </c>
      <c r="G13" s="47" t="s">
        <v>50</v>
      </c>
      <c r="H13" s="66" t="s">
        <v>10</v>
      </c>
      <c r="I13" s="63" t="str">
        <f t="shared" si="1"/>
        <v/>
      </c>
    </row>
    <row r="14" spans="2:11" x14ac:dyDescent="0.2">
      <c r="B14" s="49"/>
      <c r="C14" s="47"/>
      <c r="D14" s="62" t="s">
        <v>13</v>
      </c>
      <c r="E14" s="56" t="str">
        <f t="shared" si="0"/>
        <v/>
      </c>
      <c r="F14" s="62" t="s">
        <v>11</v>
      </c>
      <c r="G14" s="51" t="s">
        <v>50</v>
      </c>
      <c r="H14" s="66" t="s">
        <v>10</v>
      </c>
      <c r="I14" s="63" t="str">
        <f t="shared" si="1"/>
        <v/>
      </c>
    </row>
    <row r="15" spans="2:11" x14ac:dyDescent="0.2">
      <c r="B15" s="50"/>
      <c r="C15" s="51"/>
      <c r="D15" s="62" t="s">
        <v>13</v>
      </c>
      <c r="E15" s="56" t="str">
        <f t="shared" si="0"/>
        <v/>
      </c>
      <c r="F15" s="62" t="s">
        <v>11</v>
      </c>
      <c r="G15" s="51"/>
      <c r="H15" s="66" t="s">
        <v>10</v>
      </c>
      <c r="I15" s="63" t="str">
        <f t="shared" si="1"/>
        <v/>
      </c>
    </row>
    <row r="16" spans="2:11" x14ac:dyDescent="0.2">
      <c r="B16" s="52"/>
      <c r="C16" s="51"/>
      <c r="D16" s="62" t="s">
        <v>13</v>
      </c>
      <c r="E16" s="56" t="str">
        <f t="shared" si="0"/>
        <v/>
      </c>
      <c r="F16" s="62" t="s">
        <v>11</v>
      </c>
      <c r="G16" s="51"/>
      <c r="H16" s="66" t="s">
        <v>10</v>
      </c>
      <c r="I16" s="63" t="str">
        <f t="shared" si="1"/>
        <v/>
      </c>
    </row>
    <row r="17" spans="2:9" x14ac:dyDescent="0.2">
      <c r="B17" s="53"/>
      <c r="C17" s="51"/>
      <c r="D17" s="62" t="s">
        <v>13</v>
      </c>
      <c r="E17" s="56" t="str">
        <f t="shared" si="0"/>
        <v/>
      </c>
      <c r="F17" s="62" t="s">
        <v>11</v>
      </c>
      <c r="G17" s="51"/>
      <c r="H17" s="66" t="s">
        <v>10</v>
      </c>
      <c r="I17" s="63" t="str">
        <f t="shared" si="1"/>
        <v/>
      </c>
    </row>
    <row r="18" spans="2:9" x14ac:dyDescent="0.2">
      <c r="B18" s="54"/>
      <c r="C18" s="51"/>
      <c r="D18" s="62" t="s">
        <v>13</v>
      </c>
      <c r="E18" s="57"/>
      <c r="F18" s="62" t="s">
        <v>11</v>
      </c>
      <c r="G18" s="51"/>
      <c r="H18" s="66" t="s">
        <v>10</v>
      </c>
      <c r="I18" s="63" t="str">
        <f t="shared" si="1"/>
        <v/>
      </c>
    </row>
    <row r="19" spans="2:9" hidden="1" x14ac:dyDescent="0.2">
      <c r="B19" s="68"/>
      <c r="C19" s="69">
        <f>SUM(C7:C18)</f>
        <v>0</v>
      </c>
      <c r="D19" s="70"/>
      <c r="E19" s="71"/>
      <c r="F19" s="70"/>
      <c r="G19" s="72"/>
      <c r="H19" s="72"/>
      <c r="I19" s="73"/>
    </row>
    <row r="20" spans="2:9" ht="12.75" customHeight="1" x14ac:dyDescent="0.2">
      <c r="B20" s="329" t="s">
        <v>17</v>
      </c>
      <c r="C20" s="330"/>
      <c r="D20" s="330"/>
      <c r="E20" s="330"/>
      <c r="F20" s="330"/>
      <c r="G20" s="330"/>
      <c r="H20" s="330"/>
      <c r="I20" s="74" t="str">
        <f>IF(SUM(I7:I18)&gt;0,SUM(I7:I18),"")</f>
        <v/>
      </c>
    </row>
    <row r="24" spans="2:9" x14ac:dyDescent="0.2">
      <c r="E24" s="59" t="s">
        <v>50</v>
      </c>
    </row>
  </sheetData>
  <sheetProtection sheet="1" selectLockedCells="1"/>
  <mergeCells count="4">
    <mergeCell ref="B4:I4"/>
    <mergeCell ref="B3:I3"/>
    <mergeCell ref="B1:I1"/>
    <mergeCell ref="B20:H20"/>
  </mergeCells>
  <printOptions horizontalCentered="1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14999847407452621"/>
  </sheetPr>
  <dimension ref="A1:K360"/>
  <sheetViews>
    <sheetView topLeftCell="C248" workbookViewId="0">
      <selection activeCell="M256" sqref="M256"/>
    </sheetView>
  </sheetViews>
  <sheetFormatPr defaultColWidth="18.33203125" defaultRowHeight="12.75" x14ac:dyDescent="0.2"/>
  <cols>
    <col min="1" max="1" width="18.33203125" style="143" hidden="1" customWidth="1"/>
    <col min="2" max="2" width="9.33203125" style="143" hidden="1" customWidth="1"/>
    <col min="3" max="3" width="7.1640625" style="143" bestFit="1" customWidth="1"/>
    <col min="4" max="4" width="12" style="143" bestFit="1" customWidth="1"/>
    <col min="5" max="5" width="35.1640625" style="143" bestFit="1" customWidth="1"/>
    <col min="6" max="6" width="10.6640625" style="146" customWidth="1"/>
    <col min="7" max="7" width="20.1640625" style="143" hidden="1" customWidth="1"/>
    <col min="8" max="8" width="49.1640625" style="143" hidden="1" customWidth="1"/>
    <col min="9" max="9" width="18.33203125" style="143" hidden="1" customWidth="1"/>
    <col min="10" max="10" width="33.1640625" style="143" hidden="1" customWidth="1"/>
    <col min="11" max="11" width="12.83203125" style="143" hidden="1" customWidth="1"/>
    <col min="12" max="16384" width="18.33203125" style="143"/>
  </cols>
  <sheetData>
    <row r="1" spans="1:11" x14ac:dyDescent="0.2">
      <c r="C1" s="331" t="s">
        <v>83</v>
      </c>
      <c r="D1" s="331"/>
      <c r="E1" s="331"/>
      <c r="F1" s="331"/>
      <c r="G1" s="331"/>
      <c r="H1" s="331"/>
    </row>
    <row r="2" spans="1:11" x14ac:dyDescent="0.2">
      <c r="C2" s="332" t="s">
        <v>774</v>
      </c>
      <c r="D2" s="331"/>
      <c r="E2" s="331"/>
      <c r="F2" s="331"/>
      <c r="G2" s="331"/>
      <c r="H2" s="331"/>
    </row>
    <row r="3" spans="1:11" x14ac:dyDescent="0.2">
      <c r="C3" s="142"/>
      <c r="I3" s="145"/>
    </row>
    <row r="4" spans="1:11" x14ac:dyDescent="0.2">
      <c r="C4" s="171" t="s">
        <v>63</v>
      </c>
      <c r="D4" s="171" t="s">
        <v>86</v>
      </c>
      <c r="E4" s="171" t="s">
        <v>64</v>
      </c>
      <c r="F4" s="171" t="s">
        <v>65</v>
      </c>
      <c r="G4" s="171" t="s">
        <v>66</v>
      </c>
      <c r="H4" s="171" t="s">
        <v>67</v>
      </c>
    </row>
    <row r="5" spans="1:11" x14ac:dyDescent="0.2">
      <c r="A5" s="143">
        <f>ROWS($A$4:A4)</f>
        <v>1</v>
      </c>
      <c r="B5" s="143">
        <f>IF(ISNUMBER(SEARCH('Part 1 JVCP Score Calc'!$L$12,D5)),MAX($B$4:B4)+1,0)</f>
        <v>1</v>
      </c>
      <c r="C5" s="172">
        <v>777487</v>
      </c>
      <c r="D5" s="173" t="s">
        <v>90</v>
      </c>
      <c r="E5" s="173" t="s">
        <v>101</v>
      </c>
      <c r="F5" s="173">
        <v>1.3</v>
      </c>
      <c r="G5" s="173"/>
      <c r="H5" s="173" t="s">
        <v>597</v>
      </c>
      <c r="J5" s="145" t="str">
        <f>IFERROR(VLOOKUP(ROWS($J$5:J5),$B$5:$H$360,4,0),"")</f>
        <v>ANCHORAGE  AK</v>
      </c>
      <c r="K5" s="144" t="s">
        <v>69</v>
      </c>
    </row>
    <row r="6" spans="1:11" x14ac:dyDescent="0.2">
      <c r="A6" s="143">
        <f>ROWS($A$4:A5)</f>
        <v>2</v>
      </c>
      <c r="B6" s="143">
        <f>IF(ISNUMBER(SEARCH('Part 1 JVCP Score Calc'!$L$12,D6)),MAX($B$4:B5)+1,0)</f>
        <v>2</v>
      </c>
      <c r="C6" s="172">
        <v>777488</v>
      </c>
      <c r="D6" s="173" t="s">
        <v>90</v>
      </c>
      <c r="E6" s="173" t="s">
        <v>131</v>
      </c>
      <c r="F6" s="173">
        <v>2.5299999999999998</v>
      </c>
      <c r="G6" s="173"/>
      <c r="H6" s="173" t="s">
        <v>603</v>
      </c>
      <c r="J6" s="145" t="str">
        <f>IFERROR(VLOOKUP(ROWS($J$5:J6),$B$5:$H$360,4,0),"")</f>
        <v>ANIAK, AK</v>
      </c>
      <c r="K6" s="144" t="s">
        <v>70</v>
      </c>
    </row>
    <row r="7" spans="1:11" x14ac:dyDescent="0.2">
      <c r="A7" s="143">
        <f>ROWS($A$4:A6)</f>
        <v>3</v>
      </c>
      <c r="B7" s="143">
        <f>IF(ISNUMBER(SEARCH('Part 1 JVCP Score Calc'!$L$12,D7)),MAX($B$4:B6)+1,0)</f>
        <v>3</v>
      </c>
      <c r="C7" s="172">
        <v>777489</v>
      </c>
      <c r="D7" s="173" t="s">
        <v>90</v>
      </c>
      <c r="E7" s="173" t="s">
        <v>136</v>
      </c>
      <c r="F7" s="173">
        <v>2.78</v>
      </c>
      <c r="G7" s="173"/>
      <c r="H7" s="173" t="s">
        <v>605</v>
      </c>
      <c r="J7" s="145" t="str">
        <f>IFERROR(VLOOKUP(ROWS($J$5:J7),$B$5:$H$360,4,0),"")</f>
        <v>BARROW  AK</v>
      </c>
      <c r="K7" s="144" t="s">
        <v>71</v>
      </c>
    </row>
    <row r="8" spans="1:11" x14ac:dyDescent="0.2">
      <c r="A8" s="143">
        <f>ROWS($A$4:A7)</f>
        <v>4</v>
      </c>
      <c r="B8" s="143">
        <f>IF(ISNUMBER(SEARCH('Part 1 JVCP Score Calc'!$L$12,D8)),MAX($B$4:B7)+1,0)</f>
        <v>4</v>
      </c>
      <c r="C8" s="172">
        <v>777490</v>
      </c>
      <c r="D8" s="173" t="s">
        <v>90</v>
      </c>
      <c r="E8" s="173" t="s">
        <v>128</v>
      </c>
      <c r="F8" s="173">
        <v>2.2999999999999998</v>
      </c>
      <c r="G8" s="173"/>
      <c r="H8" s="173" t="s">
        <v>603</v>
      </c>
      <c r="J8" s="145" t="str">
        <f>IFERROR(VLOOKUP(ROWS($J$5:J8),$B$5:$H$360,4,0),"")</f>
        <v>BETHEL  AK</v>
      </c>
      <c r="K8" s="144" t="s">
        <v>72</v>
      </c>
    </row>
    <row r="9" spans="1:11" x14ac:dyDescent="0.2">
      <c r="A9" s="143">
        <f>ROWS($A$4:A8)</f>
        <v>5</v>
      </c>
      <c r="B9" s="143">
        <f>IF(ISNUMBER(SEARCH('Part 1 JVCP Score Calc'!$L$12,D9)),MAX($B$4:B8)+1,0)</f>
        <v>5</v>
      </c>
      <c r="C9" s="172">
        <v>777491</v>
      </c>
      <c r="D9" s="173" t="s">
        <v>90</v>
      </c>
      <c r="E9" s="173" t="s">
        <v>112</v>
      </c>
      <c r="F9" s="173">
        <v>1.71</v>
      </c>
      <c r="G9" s="173"/>
      <c r="H9" s="173" t="s">
        <v>597</v>
      </c>
      <c r="J9" s="145" t="str">
        <f>IFERROR(VLOOKUP(ROWS($J$5:J9),$B$5:$H$360,4,0),"")</f>
        <v>COPPER CENTER  AK</v>
      </c>
      <c r="K9" s="144" t="s">
        <v>73</v>
      </c>
    </row>
    <row r="10" spans="1:11" x14ac:dyDescent="0.2">
      <c r="A10" s="143">
        <f>ROWS($A$4:A9)</f>
        <v>6</v>
      </c>
      <c r="B10" s="143">
        <f>IF(ISNUMBER(SEARCH('Part 1 JVCP Score Calc'!$L$12,D10)),MAX($B$4:B9)+1,0)</f>
        <v>6</v>
      </c>
      <c r="C10" s="172">
        <v>777516</v>
      </c>
      <c r="D10" s="173" t="s">
        <v>90</v>
      </c>
      <c r="E10" s="173" t="s">
        <v>122</v>
      </c>
      <c r="F10" s="173">
        <v>2.17</v>
      </c>
      <c r="G10" s="173"/>
      <c r="H10" s="173"/>
      <c r="J10" s="145" t="str">
        <f>IFERROR(VLOOKUP(ROWS($J$5:J10),$B$5:$H$360,4,0),"")</f>
        <v>CORDOVA AK</v>
      </c>
      <c r="K10" s="144" t="s">
        <v>68</v>
      </c>
    </row>
    <row r="11" spans="1:11" x14ac:dyDescent="0.2">
      <c r="A11" s="143">
        <f>ROWS($A$4:A10)</f>
        <v>7</v>
      </c>
      <c r="B11" s="143">
        <f>IF(ISNUMBER(SEARCH('Part 1 JVCP Score Calc'!$L$12,D11)),MAX($B$4:B10)+1,0)</f>
        <v>7</v>
      </c>
      <c r="C11" s="172">
        <v>777492</v>
      </c>
      <c r="D11" s="173" t="s">
        <v>90</v>
      </c>
      <c r="E11" s="173" t="s">
        <v>117</v>
      </c>
      <c r="F11" s="173">
        <v>1.87</v>
      </c>
      <c r="G11" s="173"/>
      <c r="H11" s="173" t="s">
        <v>601</v>
      </c>
      <c r="J11" s="145" t="str">
        <f>IFERROR(VLOOKUP(ROWS($J$5:J11),$B$5:$H$360,4,0),"")</f>
        <v>DILLINGHAM  AK</v>
      </c>
      <c r="K11" s="144" t="s">
        <v>75</v>
      </c>
    </row>
    <row r="12" spans="1:11" x14ac:dyDescent="0.2">
      <c r="A12" s="143">
        <f>ROWS($A$4:A11)</f>
        <v>8</v>
      </c>
      <c r="B12" s="143">
        <f>IF(ISNUMBER(SEARCH('Part 1 JVCP Score Calc'!$L$12,D12)),MAX($B$4:B11)+1,0)</f>
        <v>8</v>
      </c>
      <c r="C12" s="172">
        <v>777517</v>
      </c>
      <c r="D12" s="173" t="s">
        <v>90</v>
      </c>
      <c r="E12" s="173" t="s">
        <v>133</v>
      </c>
      <c r="F12" s="173">
        <v>2.61</v>
      </c>
      <c r="G12" s="173"/>
      <c r="H12" s="173"/>
      <c r="J12" s="145" t="str">
        <f>IFERROR(VLOOKUP(ROWS($J$5:J12),$B$5:$H$360,4,0),"")</f>
        <v>EMMONAK AK</v>
      </c>
      <c r="K12" s="144" t="s">
        <v>76</v>
      </c>
    </row>
    <row r="13" spans="1:11" x14ac:dyDescent="0.2">
      <c r="A13" s="143">
        <f>ROWS($A$4:A12)</f>
        <v>9</v>
      </c>
      <c r="B13" s="143">
        <f>IF(ISNUMBER(SEARCH('Part 1 JVCP Score Calc'!$L$12,D13)),MAX($B$4:B12)+1,0)</f>
        <v>9</v>
      </c>
      <c r="C13" s="172">
        <v>777493</v>
      </c>
      <c r="D13" s="173" t="s">
        <v>90</v>
      </c>
      <c r="E13" s="173" t="s">
        <v>103</v>
      </c>
      <c r="F13" s="173">
        <v>1.4</v>
      </c>
      <c r="G13" s="173"/>
      <c r="H13" s="173" t="s">
        <v>598</v>
      </c>
      <c r="J13" s="145" t="str">
        <f>IFERROR(VLOOKUP(ROWS($J$5:J13),$B$5:$H$360,4,0),"")</f>
        <v>FAIRBANKS  AK</v>
      </c>
      <c r="K13" s="144" t="s">
        <v>77</v>
      </c>
    </row>
    <row r="14" spans="1:11" x14ac:dyDescent="0.2">
      <c r="A14" s="143">
        <f>ROWS($A$4:A13)</f>
        <v>10</v>
      </c>
      <c r="B14" s="143">
        <f>IF(ISNUMBER(SEARCH('Part 1 JVCP Score Calc'!$L$12,D14)),MAX($B$4:B13)+1,0)</f>
        <v>10</v>
      </c>
      <c r="C14" s="172">
        <v>777494</v>
      </c>
      <c r="D14" s="173" t="s">
        <v>90</v>
      </c>
      <c r="E14" s="173" t="s">
        <v>124</v>
      </c>
      <c r="F14" s="173">
        <v>2.23</v>
      </c>
      <c r="G14" s="173"/>
      <c r="H14" s="173" t="s">
        <v>598</v>
      </c>
      <c r="J14" s="145" t="str">
        <f>IFERROR(VLOOKUP(ROWS($J$5:J14),$B$5:$H$360,4,0),"")</f>
        <v>FT. YUKON  AK</v>
      </c>
      <c r="K14" s="144" t="s">
        <v>78</v>
      </c>
    </row>
    <row r="15" spans="1:11" x14ac:dyDescent="0.2">
      <c r="A15" s="143">
        <f>ROWS($A$4:A14)</f>
        <v>11</v>
      </c>
      <c r="B15" s="143">
        <f>IF(ISNUMBER(SEARCH('Part 1 JVCP Score Calc'!$L$12,D15)),MAX($B$4:B14)+1,0)</f>
        <v>11</v>
      </c>
      <c r="C15" s="172">
        <v>777495</v>
      </c>
      <c r="D15" s="173" t="s">
        <v>90</v>
      </c>
      <c r="E15" s="173" t="s">
        <v>139</v>
      </c>
      <c r="F15" s="173">
        <v>3.61</v>
      </c>
      <c r="G15" s="173"/>
      <c r="H15" s="173" t="s">
        <v>602</v>
      </c>
      <c r="J15" s="145" t="str">
        <f>IFERROR(VLOOKUP(ROWS($J$5:J15),$B$5:$H$360,4,0),"")</f>
        <v>GAMBELL  AK</v>
      </c>
      <c r="K15" s="144" t="s">
        <v>79</v>
      </c>
    </row>
    <row r="16" spans="1:11" x14ac:dyDescent="0.2">
      <c r="A16" s="143">
        <f>ROWS($A$4:A15)</f>
        <v>12</v>
      </c>
      <c r="B16" s="143">
        <f>IF(ISNUMBER(SEARCH('Part 1 JVCP Score Calc'!$L$12,D16)),MAX($B$4:B15)+1,0)</f>
        <v>12</v>
      </c>
      <c r="C16" s="172">
        <v>777518</v>
      </c>
      <c r="D16" s="173" t="s">
        <v>90</v>
      </c>
      <c r="E16" s="173" t="s">
        <v>113</v>
      </c>
      <c r="F16" s="173">
        <v>1.76</v>
      </c>
      <c r="G16" s="173"/>
      <c r="H16" s="173"/>
      <c r="J16" s="145" t="str">
        <f>IFERROR(VLOOKUP(ROWS($J$5:J16),$B$5:$H$360,4,0),"")</f>
        <v>HAINES AK</v>
      </c>
      <c r="K16" s="144" t="s">
        <v>80</v>
      </c>
    </row>
    <row r="17" spans="1:10" x14ac:dyDescent="0.2">
      <c r="A17" s="143">
        <f>ROWS($A$4:A16)</f>
        <v>13</v>
      </c>
      <c r="B17" s="143">
        <f>IF(ISNUMBER(SEARCH('Part 1 JVCP Score Calc'!$L$12,D17)),MAX($B$4:B16)+1,0)</f>
        <v>13</v>
      </c>
      <c r="C17" s="172">
        <v>777992</v>
      </c>
      <c r="D17" s="173" t="s">
        <v>90</v>
      </c>
      <c r="E17" s="173" t="s">
        <v>108</v>
      </c>
      <c r="F17" s="173">
        <v>1.49</v>
      </c>
      <c r="G17" s="173"/>
      <c r="H17" s="173"/>
      <c r="J17" s="145" t="str">
        <f>IFERROR(VLOOKUP(ROWS($J$5:J17),$B$5:$H$360,4,0),"")</f>
        <v>HOMER AK</v>
      </c>
    </row>
    <row r="18" spans="1:10" x14ac:dyDescent="0.2">
      <c r="A18" s="143">
        <f>ROWS($A$4:A17)</f>
        <v>14</v>
      </c>
      <c r="B18" s="143">
        <f>IF(ISNUMBER(SEARCH('Part 1 JVCP Score Calc'!$L$12,D18)),MAX($B$4:B17)+1,0)</f>
        <v>14</v>
      </c>
      <c r="C18" s="172">
        <v>777496</v>
      </c>
      <c r="D18" s="173" t="s">
        <v>90</v>
      </c>
      <c r="E18" s="173" t="s">
        <v>132</v>
      </c>
      <c r="F18" s="173">
        <v>2.56</v>
      </c>
      <c r="G18" s="173"/>
      <c r="H18" s="173" t="s">
        <v>603</v>
      </c>
      <c r="J18" s="145" t="str">
        <f>IFERROR(VLOOKUP(ROWS($J$5:J18),$B$5:$H$360,4,0),"")</f>
        <v>HOOPER BAY  AK</v>
      </c>
    </row>
    <row r="19" spans="1:10" x14ac:dyDescent="0.2">
      <c r="A19" s="143">
        <f>ROWS($A$4:A18)</f>
        <v>15</v>
      </c>
      <c r="B19" s="143">
        <f>IF(ISNUMBER(SEARCH('Part 1 JVCP Score Calc'!$L$12,D19)),MAX($B$4:B18)+1,0)</f>
        <v>15</v>
      </c>
      <c r="C19" s="172">
        <v>777993</v>
      </c>
      <c r="D19" s="173" t="s">
        <v>90</v>
      </c>
      <c r="E19" s="173" t="s">
        <v>126</v>
      </c>
      <c r="F19" s="173">
        <v>2.2599999999999998</v>
      </c>
      <c r="G19" s="173"/>
      <c r="H19" s="173"/>
      <c r="J19" s="145" t="str">
        <f>IFERROR(VLOOKUP(ROWS($J$5:J19),$B$5:$H$360,4,0),"")</f>
        <v>ILIAMNA AK</v>
      </c>
    </row>
    <row r="20" spans="1:10" x14ac:dyDescent="0.2">
      <c r="A20" s="143">
        <f>ROWS($A$4:A19)</f>
        <v>16</v>
      </c>
      <c r="B20" s="143">
        <f>IF(ISNUMBER(SEARCH('Part 1 JVCP Score Calc'!$L$12,D20)),MAX($B$4:B19)+1,0)</f>
        <v>16</v>
      </c>
      <c r="C20" s="172">
        <v>777497</v>
      </c>
      <c r="D20" s="173" t="s">
        <v>90</v>
      </c>
      <c r="E20" s="173" t="s">
        <v>105</v>
      </c>
      <c r="F20" s="173">
        <v>1.45</v>
      </c>
      <c r="G20" s="173"/>
      <c r="H20" s="173" t="s">
        <v>599</v>
      </c>
      <c r="J20" s="145" t="str">
        <f>IFERROR(VLOOKUP(ROWS($J$5:J20),$B$5:$H$360,4,0),"")</f>
        <v>JUNEAU  AK</v>
      </c>
    </row>
    <row r="21" spans="1:10" x14ac:dyDescent="0.2">
      <c r="A21" s="143">
        <f>ROWS($A$4:A20)</f>
        <v>17</v>
      </c>
      <c r="B21" s="143">
        <f>IF(ISNUMBER(SEARCH('Part 1 JVCP Score Calc'!$L$12,D21)),MAX($B$4:B20)+1,0)</f>
        <v>17</v>
      </c>
      <c r="C21" s="172">
        <v>777498</v>
      </c>
      <c r="D21" s="173" t="s">
        <v>90</v>
      </c>
      <c r="E21" s="173" t="s">
        <v>104</v>
      </c>
      <c r="F21" s="173">
        <v>1.41</v>
      </c>
      <c r="G21" s="173"/>
      <c r="H21" s="173" t="s">
        <v>597</v>
      </c>
      <c r="J21" s="145" t="str">
        <f>IFERROR(VLOOKUP(ROWS($J$5:J21),$B$5:$H$360,4,0),"")</f>
        <v>KENAI  AK</v>
      </c>
    </row>
    <row r="22" spans="1:10" x14ac:dyDescent="0.2">
      <c r="A22" s="143">
        <f>ROWS($A$4:A21)</f>
        <v>18</v>
      </c>
      <c r="B22" s="143">
        <f>IF(ISNUMBER(SEARCH('Part 1 JVCP Score Calc'!$L$12,D22)),MAX($B$4:B21)+1,0)</f>
        <v>18</v>
      </c>
      <c r="C22" s="172">
        <v>777499</v>
      </c>
      <c r="D22" s="173" t="s">
        <v>90</v>
      </c>
      <c r="E22" s="173" t="s">
        <v>106</v>
      </c>
      <c r="F22" s="173">
        <v>1.48</v>
      </c>
      <c r="G22" s="173"/>
      <c r="H22" s="173" t="s">
        <v>599</v>
      </c>
      <c r="J22" s="145" t="str">
        <f>IFERROR(VLOOKUP(ROWS($J$5:J22),$B$5:$H$360,4,0),"")</f>
        <v>KETCHIKAN  AK</v>
      </c>
    </row>
    <row r="23" spans="1:10" x14ac:dyDescent="0.2">
      <c r="A23" s="143">
        <f>ROWS($A$4:A22)</f>
        <v>19</v>
      </c>
      <c r="B23" s="143">
        <f>IF(ISNUMBER(SEARCH('Part 1 JVCP Score Calc'!$L$12,D23)),MAX($B$4:B22)+1,0)</f>
        <v>19</v>
      </c>
      <c r="C23" s="172">
        <v>777500</v>
      </c>
      <c r="D23" s="173" t="s">
        <v>90</v>
      </c>
      <c r="E23" s="173" t="s">
        <v>107</v>
      </c>
      <c r="F23" s="173">
        <v>1.48</v>
      </c>
      <c r="G23" s="173"/>
      <c r="H23" s="173" t="s">
        <v>597</v>
      </c>
      <c r="J23" s="145" t="str">
        <f>IFERROR(VLOOKUP(ROWS($J$5:J23),$B$5:$H$360,4,0),"")</f>
        <v>KODIAK  AK</v>
      </c>
    </row>
    <row r="24" spans="1:10" x14ac:dyDescent="0.2">
      <c r="A24" s="143">
        <f>ROWS($A$4:A23)</f>
        <v>20</v>
      </c>
      <c r="B24" s="143">
        <f>IF(ISNUMBER(SEARCH('Part 1 JVCP Score Calc'!$L$12,D24)),MAX($B$4:B23)+1,0)</f>
        <v>20</v>
      </c>
      <c r="C24" s="172">
        <v>777501</v>
      </c>
      <c r="D24" s="173" t="s">
        <v>90</v>
      </c>
      <c r="E24" s="173" t="s">
        <v>130</v>
      </c>
      <c r="F24" s="173">
        <v>2.41</v>
      </c>
      <c r="G24" s="173"/>
      <c r="H24" s="173" t="s">
        <v>604</v>
      </c>
      <c r="J24" s="145" t="str">
        <f>IFERROR(VLOOKUP(ROWS($J$5:J24),$B$5:$H$360,4,0),"")</f>
        <v>KOTZEBUE  AK</v>
      </c>
    </row>
    <row r="25" spans="1:10" x14ac:dyDescent="0.2">
      <c r="A25" s="143">
        <f>ROWS($A$4:A24)</f>
        <v>21</v>
      </c>
      <c r="B25" s="143">
        <f>IF(ISNUMBER(SEARCH('Part 1 JVCP Score Calc'!$L$12,D25)),MAX($B$4:B24)+1,0)</f>
        <v>21</v>
      </c>
      <c r="C25" s="172">
        <v>777994</v>
      </c>
      <c r="D25" s="173" t="s">
        <v>90</v>
      </c>
      <c r="E25" s="173" t="s">
        <v>134</v>
      </c>
      <c r="F25" s="173">
        <v>2.67</v>
      </c>
      <c r="G25" s="173"/>
      <c r="H25" s="173"/>
      <c r="J25" s="145" t="str">
        <f>IFERROR(VLOOKUP(ROWS($J$5:J25),$B$5:$H$360,4,0),"")</f>
        <v>MCGRATH AK</v>
      </c>
    </row>
    <row r="26" spans="1:10" x14ac:dyDescent="0.2">
      <c r="A26" s="143">
        <f>ROWS($A$4:A25)</f>
        <v>22</v>
      </c>
      <c r="B26" s="143">
        <f>IF(ISNUMBER(SEARCH('Part 1 JVCP Score Calc'!$L$12,D26)),MAX($B$4:B25)+1,0)</f>
        <v>22</v>
      </c>
      <c r="C26" s="172">
        <v>777502</v>
      </c>
      <c r="D26" s="173" t="s">
        <v>90</v>
      </c>
      <c r="E26" s="173" t="s">
        <v>115</v>
      </c>
      <c r="F26" s="173">
        <v>1.82</v>
      </c>
      <c r="G26" s="173"/>
      <c r="H26" s="173" t="s">
        <v>600</v>
      </c>
      <c r="J26" s="145" t="str">
        <f>IFERROR(VLOOKUP(ROWS($J$5:J26),$B$5:$H$360,4,0),"")</f>
        <v>METLAKATLA  AK</v>
      </c>
    </row>
    <row r="27" spans="1:10" x14ac:dyDescent="0.2">
      <c r="A27" s="143">
        <f>ROWS($A$4:A26)</f>
        <v>23</v>
      </c>
      <c r="B27" s="143">
        <f>IF(ISNUMBER(SEARCH('Part 1 JVCP Score Calc'!$L$12,D27)),MAX($B$4:B26)+1,0)</f>
        <v>23</v>
      </c>
      <c r="C27" s="172">
        <v>777503</v>
      </c>
      <c r="D27" s="173" t="s">
        <v>90</v>
      </c>
      <c r="E27" s="173" t="s">
        <v>116</v>
      </c>
      <c r="F27" s="173">
        <v>1.83</v>
      </c>
      <c r="G27" s="173"/>
      <c r="H27" s="173" t="s">
        <v>597</v>
      </c>
      <c r="J27" s="145" t="str">
        <f>IFERROR(VLOOKUP(ROWS($J$5:J27),$B$5:$H$360,4,0),"")</f>
        <v>NINILCHIK  AK</v>
      </c>
    </row>
    <row r="28" spans="1:10" x14ac:dyDescent="0.2">
      <c r="A28" s="143">
        <f>ROWS($A$4:A27)</f>
        <v>24</v>
      </c>
      <c r="B28" s="143">
        <f>IF(ISNUMBER(SEARCH('Part 1 JVCP Score Calc'!$L$12,D28)),MAX($B$4:B27)+1,0)</f>
        <v>24</v>
      </c>
      <c r="C28" s="172">
        <v>777504</v>
      </c>
      <c r="D28" s="173" t="s">
        <v>90</v>
      </c>
      <c r="E28" s="173" t="s">
        <v>127</v>
      </c>
      <c r="F28" s="173">
        <v>2.2799999999999998</v>
      </c>
      <c r="G28" s="173"/>
      <c r="H28" s="173" t="s">
        <v>602</v>
      </c>
      <c r="J28" s="145" t="str">
        <f>IFERROR(VLOOKUP(ROWS($J$5:J28),$B$5:$H$360,4,0),"")</f>
        <v>NOME  AK</v>
      </c>
    </row>
    <row r="29" spans="1:10" x14ac:dyDescent="0.2">
      <c r="A29" s="143">
        <f>ROWS($A$4:A28)</f>
        <v>25</v>
      </c>
      <c r="B29" s="143">
        <f>IF(ISNUMBER(SEARCH('Part 1 JVCP Score Calc'!$L$12,D29)),MAX($B$4:B28)+1,0)</f>
        <v>25</v>
      </c>
      <c r="C29" s="172">
        <v>777505</v>
      </c>
      <c r="D29" s="173" t="s">
        <v>90</v>
      </c>
      <c r="E29" s="173" t="s">
        <v>135</v>
      </c>
      <c r="F29" s="173">
        <v>2.7</v>
      </c>
      <c r="G29" s="173"/>
      <c r="H29" s="173" t="s">
        <v>604</v>
      </c>
      <c r="J29" s="145" t="str">
        <f>IFERROR(VLOOKUP(ROWS($J$5:J29),$B$5:$H$360,4,0),"")</f>
        <v>NOORVIK  AK</v>
      </c>
    </row>
    <row r="30" spans="1:10" x14ac:dyDescent="0.2">
      <c r="A30" s="143">
        <f>ROWS($A$4:A29)</f>
        <v>26</v>
      </c>
      <c r="B30" s="143">
        <f>IF(ISNUMBER(SEARCH('Part 1 JVCP Score Calc'!$L$12,D30)),MAX($B$4:B29)+1,0)</f>
        <v>26</v>
      </c>
      <c r="C30" s="172">
        <v>777519</v>
      </c>
      <c r="D30" s="173" t="s">
        <v>90</v>
      </c>
      <c r="E30" s="173" t="s">
        <v>119</v>
      </c>
      <c r="F30" s="173">
        <v>2.13</v>
      </c>
      <c r="G30" s="173"/>
      <c r="H30" s="173"/>
      <c r="J30" s="145" t="str">
        <f>IFERROR(VLOOKUP(ROWS($J$5:J30),$B$5:$H$360,4,0),"")</f>
        <v>SAND POINT AK</v>
      </c>
    </row>
    <row r="31" spans="1:10" x14ac:dyDescent="0.2">
      <c r="A31" s="143">
        <f>ROWS($A$4:A30)</f>
        <v>27</v>
      </c>
      <c r="B31" s="143">
        <f>IF(ISNUMBER(SEARCH('Part 1 JVCP Score Calc'!$L$12,D31)),MAX($B$4:B30)+1,0)</f>
        <v>27</v>
      </c>
      <c r="C31" s="172">
        <v>777506</v>
      </c>
      <c r="D31" s="173" t="s">
        <v>90</v>
      </c>
      <c r="E31" s="173" t="s">
        <v>138</v>
      </c>
      <c r="F31" s="173">
        <v>3.44</v>
      </c>
      <c r="G31" s="173"/>
      <c r="H31" s="173" t="s">
        <v>602</v>
      </c>
      <c r="J31" s="145" t="str">
        <f>IFERROR(VLOOKUP(ROWS($J$5:J31),$B$5:$H$360,4,0),"")</f>
        <v>SAVOONGA  AK</v>
      </c>
    </row>
    <row r="32" spans="1:10" x14ac:dyDescent="0.2">
      <c r="A32" s="143">
        <f>ROWS($A$4:A31)</f>
        <v>28</v>
      </c>
      <c r="B32" s="143">
        <f>IF(ISNUMBER(SEARCH('Part 1 JVCP Score Calc'!$L$12,D32)),MAX($B$4:B31)+1,0)</f>
        <v>28</v>
      </c>
      <c r="C32" s="172">
        <v>777507</v>
      </c>
      <c r="D32" s="173" t="s">
        <v>90</v>
      </c>
      <c r="E32" s="173" t="s">
        <v>137</v>
      </c>
      <c r="F32" s="173">
        <v>2.92</v>
      </c>
      <c r="G32" s="173"/>
      <c r="H32" s="173" t="s">
        <v>604</v>
      </c>
      <c r="J32" s="145" t="str">
        <f>IFERROR(VLOOKUP(ROWS($J$5:J32),$B$5:$H$360,4,0),"")</f>
        <v>SELAWIK  AK</v>
      </c>
    </row>
    <row r="33" spans="1:10" x14ac:dyDescent="0.2">
      <c r="A33" s="143">
        <f>ROWS($A$4:A32)</f>
        <v>29</v>
      </c>
      <c r="B33" s="143">
        <f>IF(ISNUMBER(SEARCH('Part 1 JVCP Score Calc'!$L$12,D33)),MAX($B$4:B32)+1,0)</f>
        <v>29</v>
      </c>
      <c r="C33" s="172">
        <v>777508</v>
      </c>
      <c r="D33" s="173" t="s">
        <v>90</v>
      </c>
      <c r="E33" s="173" t="s">
        <v>109</v>
      </c>
      <c r="F33" s="173">
        <v>1.58</v>
      </c>
      <c r="G33" s="173"/>
      <c r="H33" s="173" t="s">
        <v>597</v>
      </c>
      <c r="J33" s="145" t="str">
        <f>IFERROR(VLOOKUP(ROWS($J$5:J33),$B$5:$H$360,4,0),"")</f>
        <v>SEWARD  AK</v>
      </c>
    </row>
    <row r="34" spans="1:10" x14ac:dyDescent="0.2">
      <c r="A34" s="143">
        <f>ROWS($A$4:A33)</f>
        <v>30</v>
      </c>
      <c r="B34" s="143">
        <f>IF(ISNUMBER(SEARCH('Part 1 JVCP Score Calc'!$L$12,D34)),MAX($B$4:B33)+1,0)</f>
        <v>30</v>
      </c>
      <c r="C34" s="172">
        <v>777509</v>
      </c>
      <c r="D34" s="173" t="s">
        <v>90</v>
      </c>
      <c r="E34" s="173" t="s">
        <v>110</v>
      </c>
      <c r="F34" s="173">
        <v>1.58</v>
      </c>
      <c r="G34" s="173"/>
      <c r="H34" s="173" t="s">
        <v>599</v>
      </c>
      <c r="J34" s="145" t="str">
        <f>IFERROR(VLOOKUP(ROWS($J$5:J34),$B$5:$H$360,4,0),"")</f>
        <v>SITKA  AK</v>
      </c>
    </row>
    <row r="35" spans="1:10" x14ac:dyDescent="0.2">
      <c r="A35" s="143">
        <f>ROWS($A$4:A34)</f>
        <v>31</v>
      </c>
      <c r="B35" s="143">
        <f>IF(ISNUMBER(SEARCH('Part 1 JVCP Score Calc'!$L$12,D35)),MAX($B$4:B34)+1,0)</f>
        <v>31</v>
      </c>
      <c r="C35" s="172">
        <v>777520</v>
      </c>
      <c r="D35" s="173" t="s">
        <v>90</v>
      </c>
      <c r="E35" s="173" t="s">
        <v>129</v>
      </c>
      <c r="F35" s="173">
        <v>2.36</v>
      </c>
      <c r="G35" s="173"/>
      <c r="H35" s="173"/>
      <c r="J35" s="145" t="str">
        <f>IFERROR(VLOOKUP(ROWS($J$5:J35),$B$5:$H$360,4,0),"")</f>
        <v>ST MARYS AK</v>
      </c>
    </row>
    <row r="36" spans="1:10" x14ac:dyDescent="0.2">
      <c r="A36" s="143">
        <f>ROWS($A$4:A35)</f>
        <v>32</v>
      </c>
      <c r="B36" s="143">
        <f>IF(ISNUMBER(SEARCH('Part 1 JVCP Score Calc'!$L$12,D36)),MAX($B$4:B35)+1,0)</f>
        <v>32</v>
      </c>
      <c r="C36" s="172">
        <v>777510</v>
      </c>
      <c r="D36" s="173" t="s">
        <v>90</v>
      </c>
      <c r="E36" s="173" t="s">
        <v>118</v>
      </c>
      <c r="F36" s="173">
        <v>2.0099999999999998</v>
      </c>
      <c r="G36" s="173"/>
      <c r="H36" s="173" t="s">
        <v>597</v>
      </c>
      <c r="J36" s="145" t="str">
        <f>IFERROR(VLOOKUP(ROWS($J$5:J36),$B$5:$H$360,4,0),"")</f>
        <v>ST. PAUL  AK</v>
      </c>
    </row>
    <row r="37" spans="1:10" x14ac:dyDescent="0.2">
      <c r="A37" s="143">
        <f>ROWS($A$4:A36)</f>
        <v>33</v>
      </c>
      <c r="B37" s="143">
        <f>IF(ISNUMBER(SEARCH('Part 1 JVCP Score Calc'!$L$12,D37)),MAX($B$4:B36)+1,0)</f>
        <v>33</v>
      </c>
      <c r="C37" s="172">
        <v>777511</v>
      </c>
      <c r="D37" s="173" t="s">
        <v>90</v>
      </c>
      <c r="E37" s="173" t="s">
        <v>123</v>
      </c>
      <c r="F37" s="173">
        <v>2.2200000000000002</v>
      </c>
      <c r="G37" s="173"/>
      <c r="H37" s="173" t="s">
        <v>598</v>
      </c>
      <c r="J37" s="145" t="str">
        <f>IFERROR(VLOOKUP(ROWS($J$5:J37),$B$5:$H$360,4,0),"")</f>
        <v>TANANA  AK</v>
      </c>
    </row>
    <row r="38" spans="1:10" x14ac:dyDescent="0.2">
      <c r="A38" s="143">
        <f>ROWS($A$4:A37)</f>
        <v>34</v>
      </c>
      <c r="B38" s="143">
        <f>IF(ISNUMBER(SEARCH('Part 1 JVCP Score Calc'!$L$12,D38)),MAX($B$4:B37)+1,0)</f>
        <v>34</v>
      </c>
      <c r="C38" s="172">
        <v>777995</v>
      </c>
      <c r="D38" s="173" t="s">
        <v>90</v>
      </c>
      <c r="E38" s="173" t="s">
        <v>111</v>
      </c>
      <c r="F38" s="173">
        <v>1.66</v>
      </c>
      <c r="G38" s="173"/>
      <c r="H38" s="173"/>
      <c r="J38" s="145" t="str">
        <f>IFERROR(VLOOKUP(ROWS($J$5:J38),$B$5:$H$360,4,0),"")</f>
        <v>TAZLINA AK</v>
      </c>
    </row>
    <row r="39" spans="1:10" x14ac:dyDescent="0.2">
      <c r="A39" s="143">
        <f>ROWS($A$4:A38)</f>
        <v>35</v>
      </c>
      <c r="B39" s="143">
        <f>IF(ISNUMBER(SEARCH('Part 1 JVCP Score Calc'!$L$12,D39)),MAX($B$4:B38)+1,0)</f>
        <v>35</v>
      </c>
      <c r="C39" s="172">
        <v>777512</v>
      </c>
      <c r="D39" s="173" t="s">
        <v>90</v>
      </c>
      <c r="E39" s="173" t="s">
        <v>120</v>
      </c>
      <c r="F39" s="173">
        <v>2.13</v>
      </c>
      <c r="G39" s="173"/>
      <c r="H39" s="173" t="s">
        <v>602</v>
      </c>
      <c r="J39" s="145" t="str">
        <f>IFERROR(VLOOKUP(ROWS($J$5:J39),$B$5:$H$360,4,0),"")</f>
        <v>UNALAKLEET  AK</v>
      </c>
    </row>
    <row r="40" spans="1:10" x14ac:dyDescent="0.2">
      <c r="A40" s="143">
        <f>ROWS($A$4:A39)</f>
        <v>36</v>
      </c>
      <c r="B40" s="143">
        <f>IF(ISNUMBER(SEARCH('Part 1 JVCP Score Calc'!$L$12,D40)),MAX($B$4:B39)+1,0)</f>
        <v>36</v>
      </c>
      <c r="C40" s="172">
        <v>777513</v>
      </c>
      <c r="D40" s="173" t="s">
        <v>90</v>
      </c>
      <c r="E40" s="173" t="s">
        <v>121</v>
      </c>
      <c r="F40" s="173">
        <v>2.16</v>
      </c>
      <c r="G40" s="173"/>
      <c r="H40" s="173" t="s">
        <v>597</v>
      </c>
      <c r="J40" s="145" t="str">
        <f>IFERROR(VLOOKUP(ROWS($J$5:J40),$B$5:$H$360,4,0),"")</f>
        <v>UNALASKA  AK</v>
      </c>
    </row>
    <row r="41" spans="1:10" x14ac:dyDescent="0.2">
      <c r="A41" s="143">
        <f>ROWS($A$4:A40)</f>
        <v>37</v>
      </c>
      <c r="B41" s="143">
        <f>IF(ISNUMBER(SEARCH('Part 1 JVCP Score Calc'!$L$12,D41)),MAX($B$4:B40)+1,0)</f>
        <v>37</v>
      </c>
      <c r="C41" s="172">
        <v>777514</v>
      </c>
      <c r="D41" s="173" t="s">
        <v>90</v>
      </c>
      <c r="E41" s="173" t="s">
        <v>125</v>
      </c>
      <c r="F41" s="173">
        <v>2.2400000000000002</v>
      </c>
      <c r="G41" s="173"/>
      <c r="H41" s="173" t="s">
        <v>597</v>
      </c>
      <c r="J41" s="145" t="str">
        <f>IFERROR(VLOOKUP(ROWS($J$5:J41),$B$5:$H$360,4,0),"")</f>
        <v>VALDEZ  AK</v>
      </c>
    </row>
    <row r="42" spans="1:10" x14ac:dyDescent="0.2">
      <c r="A42" s="143">
        <f>ROWS($A$4:A41)</f>
        <v>38</v>
      </c>
      <c r="B42" s="143">
        <f>IF(ISNUMBER(SEARCH('Part 1 JVCP Score Calc'!$L$12,D42)),MAX($B$4:B41)+1,0)</f>
        <v>38</v>
      </c>
      <c r="C42" s="172">
        <v>777996</v>
      </c>
      <c r="D42" s="173" t="s">
        <v>90</v>
      </c>
      <c r="E42" s="173" t="s">
        <v>102</v>
      </c>
      <c r="F42" s="173">
        <v>1.39</v>
      </c>
      <c r="G42" s="173"/>
      <c r="H42" s="173"/>
      <c r="J42" s="145" t="str">
        <f>IFERROR(VLOOKUP(ROWS($J$5:J42),$B$5:$H$360,4,0),"")</f>
        <v>WASILLA AK</v>
      </c>
    </row>
    <row r="43" spans="1:10" x14ac:dyDescent="0.2">
      <c r="A43" s="143">
        <f>ROWS($A$4:A42)</f>
        <v>39</v>
      </c>
      <c r="B43" s="143">
        <f>IF(ISNUMBER(SEARCH('Part 1 JVCP Score Calc'!$L$12,D43)),MAX($B$4:B42)+1,0)</f>
        <v>39</v>
      </c>
      <c r="C43" s="172">
        <v>777515</v>
      </c>
      <c r="D43" s="173" t="s">
        <v>90</v>
      </c>
      <c r="E43" s="173" t="s">
        <v>114</v>
      </c>
      <c r="F43" s="173">
        <v>1.79</v>
      </c>
      <c r="G43" s="173"/>
      <c r="H43" s="173" t="s">
        <v>597</v>
      </c>
      <c r="J43" s="145" t="str">
        <f>IFERROR(VLOOKUP(ROWS($J$5:J43),$B$5:$H$360,4,0),"")</f>
        <v>YAKUTAT  AK</v>
      </c>
    </row>
    <row r="44" spans="1:10" x14ac:dyDescent="0.2">
      <c r="A44" s="143">
        <f>ROWS($A$4:A43)</f>
        <v>40</v>
      </c>
      <c r="B44" s="143">
        <f>IF(ISNUMBER(SEARCH('Part 1 JVCP Score Calc'!$L$12,D44)),MAX($B$4:B43)+1,0)</f>
        <v>40</v>
      </c>
      <c r="C44" s="172">
        <v>777521</v>
      </c>
      <c r="D44" s="173" t="s">
        <v>91</v>
      </c>
      <c r="E44" s="173" t="s">
        <v>141</v>
      </c>
      <c r="F44" s="173">
        <v>0.89</v>
      </c>
      <c r="G44" s="173" t="s">
        <v>445</v>
      </c>
      <c r="H44" s="173" t="s">
        <v>607</v>
      </c>
      <c r="J44" s="145" t="str">
        <f>IFERROR(VLOOKUP(ROWS($J$5:J44),$B$5:$H$360,4,0),"")</f>
        <v>ALAMOGORDO  NM</v>
      </c>
    </row>
    <row r="45" spans="1:10" x14ac:dyDescent="0.2">
      <c r="A45" s="143">
        <f>ROWS($A$4:A44)</f>
        <v>41</v>
      </c>
      <c r="B45" s="143">
        <f>IF(ISNUMBER(SEARCH('Part 1 JVCP Score Calc'!$L$12,D45)),MAX($B$4:B44)+1,0)</f>
        <v>41</v>
      </c>
      <c r="C45" s="172">
        <v>777522</v>
      </c>
      <c r="D45" s="173" t="s">
        <v>91</v>
      </c>
      <c r="E45" s="173" t="s">
        <v>143</v>
      </c>
      <c r="F45" s="173">
        <v>0.91</v>
      </c>
      <c r="G45" s="173" t="s">
        <v>446</v>
      </c>
      <c r="H45" s="173" t="s">
        <v>608</v>
      </c>
      <c r="J45" s="145" t="str">
        <f>IFERROR(VLOOKUP(ROWS($J$5:J45),$B$5:$H$360,4,0),"")</f>
        <v>ALBUQUERQUE NM</v>
      </c>
    </row>
    <row r="46" spans="1:10" x14ac:dyDescent="0.2">
      <c r="A46" s="143">
        <f>ROWS($A$4:A45)</f>
        <v>42</v>
      </c>
      <c r="B46" s="143">
        <f>IF(ISNUMBER(SEARCH('Part 1 JVCP Score Calc'!$L$12,D46)),MAX($B$4:B45)+1,0)</f>
        <v>42</v>
      </c>
      <c r="C46" s="172">
        <v>777523</v>
      </c>
      <c r="D46" s="173" t="s">
        <v>91</v>
      </c>
      <c r="E46" s="173" t="s">
        <v>144</v>
      </c>
      <c r="F46" s="173">
        <v>0.91</v>
      </c>
      <c r="G46" s="173" t="s">
        <v>446</v>
      </c>
      <c r="H46" s="173" t="s">
        <v>609</v>
      </c>
      <c r="J46" s="145" t="str">
        <f>IFERROR(VLOOKUP(ROWS($J$5:J46),$B$5:$H$360,4,0),"")</f>
        <v>CANONCITO  NM</v>
      </c>
    </row>
    <row r="47" spans="1:10" x14ac:dyDescent="0.2">
      <c r="A47" s="143">
        <f>ROWS($A$4:A46)</f>
        <v>43</v>
      </c>
      <c r="B47" s="143">
        <f>IF(ISNUMBER(SEARCH('Part 1 JVCP Score Calc'!$L$12,D47)),MAX($B$4:B46)+1,0)</f>
        <v>43</v>
      </c>
      <c r="C47" s="172">
        <v>777524</v>
      </c>
      <c r="D47" s="173" t="s">
        <v>91</v>
      </c>
      <c r="E47" s="173" t="s">
        <v>151</v>
      </c>
      <c r="F47" s="173">
        <v>0.96</v>
      </c>
      <c r="G47" s="173" t="s">
        <v>449</v>
      </c>
      <c r="H47" s="173" t="s">
        <v>613</v>
      </c>
      <c r="J47" s="145" t="str">
        <f>IFERROR(VLOOKUP(ROWS($J$5:J47),$B$5:$H$360,4,0),"")</f>
        <v>DULCE  NM</v>
      </c>
    </row>
    <row r="48" spans="1:10" x14ac:dyDescent="0.2">
      <c r="A48" s="143">
        <f>ROWS($A$4:A47)</f>
        <v>44</v>
      </c>
      <c r="B48" s="143">
        <f>IF(ISNUMBER(SEARCH('Part 1 JVCP Score Calc'!$L$12,D48)),MAX($B$4:B47)+1,0)</f>
        <v>44</v>
      </c>
      <c r="C48" s="172">
        <v>777525</v>
      </c>
      <c r="D48" s="173" t="s">
        <v>91</v>
      </c>
      <c r="E48" s="173" t="s">
        <v>140</v>
      </c>
      <c r="F48" s="173">
        <v>0.88</v>
      </c>
      <c r="G48" s="173" t="s">
        <v>444</v>
      </c>
      <c r="H48" s="173" t="s">
        <v>606</v>
      </c>
      <c r="J48" s="145" t="str">
        <f>IFERROR(VLOOKUP(ROWS($J$5:J48),$B$5:$H$360,4,0),"")</f>
        <v>EL PASO  TX</v>
      </c>
    </row>
    <row r="49" spans="1:10" x14ac:dyDescent="0.2">
      <c r="A49" s="143">
        <f>ROWS($A$4:A48)</f>
        <v>45</v>
      </c>
      <c r="B49" s="143">
        <f>IF(ISNUMBER(SEARCH('Part 1 JVCP Score Calc'!$L$12,D49)),MAX($B$4:B48)+1,0)</f>
        <v>45</v>
      </c>
      <c r="C49" s="172">
        <v>777526</v>
      </c>
      <c r="D49" s="173" t="s">
        <v>91</v>
      </c>
      <c r="E49" s="173" t="s">
        <v>154</v>
      </c>
      <c r="F49" s="173">
        <v>0.98</v>
      </c>
      <c r="G49" s="173" t="s">
        <v>451</v>
      </c>
      <c r="H49" s="173" t="s">
        <v>613</v>
      </c>
      <c r="J49" s="145" t="str">
        <f>IFERROR(VLOOKUP(ROWS($J$5:J49),$B$5:$H$360,4,0),"")</f>
        <v>ESPANOLA   NM</v>
      </c>
    </row>
    <row r="50" spans="1:10" x14ac:dyDescent="0.2">
      <c r="A50" s="143">
        <f>ROWS($A$4:A49)</f>
        <v>46</v>
      </c>
      <c r="B50" s="143">
        <f>IF(ISNUMBER(SEARCH('Part 1 JVCP Score Calc'!$L$12,D50)),MAX($B$4:B49)+1,0)</f>
        <v>46</v>
      </c>
      <c r="C50" s="172">
        <v>777527</v>
      </c>
      <c r="D50" s="173" t="s">
        <v>91</v>
      </c>
      <c r="E50" s="173" t="s">
        <v>148</v>
      </c>
      <c r="F50" s="173">
        <v>0.92</v>
      </c>
      <c r="G50" s="173" t="s">
        <v>447</v>
      </c>
      <c r="H50" s="173" t="s">
        <v>611</v>
      </c>
      <c r="J50" s="145" t="str">
        <f>IFERROR(VLOOKUP(ROWS($J$5:J50),$B$5:$H$360,4,0),"")</f>
        <v>IGNACIO  CO</v>
      </c>
    </row>
    <row r="51" spans="1:10" x14ac:dyDescent="0.2">
      <c r="A51" s="143">
        <f>ROWS($A$4:A50)</f>
        <v>47</v>
      </c>
      <c r="B51" s="143">
        <f>IF(ISNUMBER(SEARCH('Part 1 JVCP Score Calc'!$L$12,D51)),MAX($B$4:B50)+1,0)</f>
        <v>47</v>
      </c>
      <c r="C51" s="172">
        <v>777528</v>
      </c>
      <c r="D51" s="173" t="s">
        <v>91</v>
      </c>
      <c r="E51" s="173" t="s">
        <v>152</v>
      </c>
      <c r="F51" s="173">
        <v>0.96</v>
      </c>
      <c r="G51" s="173" t="s">
        <v>450</v>
      </c>
      <c r="H51" s="173" t="s">
        <v>608</v>
      </c>
      <c r="J51" s="145" t="str">
        <f>IFERROR(VLOOKUP(ROWS($J$5:J51),$B$5:$H$360,4,0),"")</f>
        <v>MAGDELENA  NM</v>
      </c>
    </row>
    <row r="52" spans="1:10" x14ac:dyDescent="0.2">
      <c r="A52" s="143">
        <f>ROWS($A$4:A51)</f>
        <v>48</v>
      </c>
      <c r="B52" s="143">
        <f>IF(ISNUMBER(SEARCH('Part 1 JVCP Score Calc'!$L$12,D52)),MAX($B$4:B51)+1,0)</f>
        <v>48</v>
      </c>
      <c r="C52" s="172">
        <v>777529</v>
      </c>
      <c r="D52" s="173" t="s">
        <v>91</v>
      </c>
      <c r="E52" s="173" t="s">
        <v>142</v>
      </c>
      <c r="F52" s="173">
        <v>0.89</v>
      </c>
      <c r="G52" s="173" t="s">
        <v>445</v>
      </c>
      <c r="H52" s="173" t="s">
        <v>607</v>
      </c>
      <c r="J52" s="145" t="str">
        <f>IFERROR(VLOOKUP(ROWS($J$5:J52),$B$5:$H$360,4,0),"")</f>
        <v>MESCALERO  NM</v>
      </c>
    </row>
    <row r="53" spans="1:10" x14ac:dyDescent="0.2">
      <c r="A53" s="143">
        <f>ROWS($A$4:A52)</f>
        <v>49</v>
      </c>
      <c r="B53" s="143">
        <f>IF(ISNUMBER(SEARCH('Part 1 JVCP Score Calc'!$L$12,D53)),MAX($B$4:B52)+1,0)</f>
        <v>49</v>
      </c>
      <c r="C53" s="172">
        <v>777530</v>
      </c>
      <c r="D53" s="173" t="s">
        <v>91</v>
      </c>
      <c r="E53" s="173" t="s">
        <v>149</v>
      </c>
      <c r="F53" s="173">
        <v>0.92</v>
      </c>
      <c r="G53" s="173" t="s">
        <v>448</v>
      </c>
      <c r="H53" s="173" t="s">
        <v>612</v>
      </c>
      <c r="J53" s="145" t="str">
        <f>IFERROR(VLOOKUP(ROWS($J$5:J53),$B$5:$H$360,4,0),"")</f>
        <v>PINE HILL  NM</v>
      </c>
    </row>
    <row r="54" spans="1:10" x14ac:dyDescent="0.2">
      <c r="A54" s="143">
        <f>ROWS($A$4:A53)</f>
        <v>50</v>
      </c>
      <c r="B54" s="143">
        <f>IF(ISNUMBER(SEARCH('Part 1 JVCP Score Calc'!$L$12,D54)),MAX($B$4:B53)+1,0)</f>
        <v>50</v>
      </c>
      <c r="C54" s="172">
        <v>777531</v>
      </c>
      <c r="D54" s="173" t="s">
        <v>91</v>
      </c>
      <c r="E54" s="173" t="s">
        <v>156</v>
      </c>
      <c r="F54" s="173">
        <v>1.06</v>
      </c>
      <c r="G54" s="173" t="s">
        <v>452</v>
      </c>
      <c r="H54" s="173" t="s">
        <v>614</v>
      </c>
      <c r="J54" s="145" t="str">
        <f>IFERROR(VLOOKUP(ROWS($J$5:J54),$B$5:$H$360,4,0),"")</f>
        <v>RED RIVER  NM</v>
      </c>
    </row>
    <row r="55" spans="1:10" x14ac:dyDescent="0.2">
      <c r="A55" s="143">
        <f>ROWS($A$4:A54)</f>
        <v>51</v>
      </c>
      <c r="B55" s="143">
        <f>IF(ISNUMBER(SEARCH('Part 1 JVCP Score Calc'!$L$12,D55)),MAX($B$4:B54)+1,0)</f>
        <v>51</v>
      </c>
      <c r="C55" s="172">
        <v>777532</v>
      </c>
      <c r="D55" s="173" t="s">
        <v>91</v>
      </c>
      <c r="E55" s="173" t="s">
        <v>145</v>
      </c>
      <c r="F55" s="173">
        <v>0.91</v>
      </c>
      <c r="G55" s="173" t="s">
        <v>446</v>
      </c>
      <c r="H55" s="173" t="s">
        <v>610</v>
      </c>
      <c r="J55" s="145" t="str">
        <f>IFERROR(VLOOKUP(ROWS($J$5:J55),$B$5:$H$360,4,0),"")</f>
        <v>SAN FIDEL  NM</v>
      </c>
    </row>
    <row r="56" spans="1:10" x14ac:dyDescent="0.2">
      <c r="A56" s="143">
        <f>ROWS($A$4:A55)</f>
        <v>52</v>
      </c>
      <c r="B56" s="143">
        <f>IF(ISNUMBER(SEARCH('Part 1 JVCP Score Calc'!$L$12,D56)),MAX($B$4:B55)+1,0)</f>
        <v>52</v>
      </c>
      <c r="C56" s="172">
        <v>777533</v>
      </c>
      <c r="D56" s="173" t="s">
        <v>91</v>
      </c>
      <c r="E56" s="173" t="s">
        <v>146</v>
      </c>
      <c r="F56" s="173">
        <v>0.91</v>
      </c>
      <c r="G56" s="173" t="s">
        <v>446</v>
      </c>
      <c r="H56" s="173" t="s">
        <v>608</v>
      </c>
      <c r="J56" s="145" t="str">
        <f>IFERROR(VLOOKUP(ROWS($J$5:J56),$B$5:$H$360,4,0),"")</f>
        <v>SANTA DOMINGO  PUEBLO  NM</v>
      </c>
    </row>
    <row r="57" spans="1:10" x14ac:dyDescent="0.2">
      <c r="A57" s="143">
        <f>ROWS($A$4:A56)</f>
        <v>53</v>
      </c>
      <c r="B57" s="143">
        <f>IF(ISNUMBER(SEARCH('Part 1 JVCP Score Calc'!$L$12,D57)),MAX($B$4:B56)+1,0)</f>
        <v>53</v>
      </c>
      <c r="C57" s="172">
        <v>777534</v>
      </c>
      <c r="D57" s="173" t="s">
        <v>91</v>
      </c>
      <c r="E57" s="173" t="s">
        <v>155</v>
      </c>
      <c r="F57" s="173">
        <v>0.98</v>
      </c>
      <c r="G57" s="173" t="s">
        <v>451</v>
      </c>
      <c r="H57" s="173" t="s">
        <v>613</v>
      </c>
      <c r="J57" s="145" t="str">
        <f>IFERROR(VLOOKUP(ROWS($J$5:J57),$B$5:$H$360,4,0),"")</f>
        <v>SANTA FE  NM</v>
      </c>
    </row>
    <row r="58" spans="1:10" x14ac:dyDescent="0.2">
      <c r="A58" s="143">
        <f>ROWS($A$4:A57)</f>
        <v>54</v>
      </c>
      <c r="B58" s="143">
        <f>IF(ISNUMBER(SEARCH('Part 1 JVCP Score Calc'!$L$12,D58)),MAX($B$4:B57)+1,0)</f>
        <v>54</v>
      </c>
      <c r="C58" s="172">
        <v>777535</v>
      </c>
      <c r="D58" s="173" t="s">
        <v>91</v>
      </c>
      <c r="E58" s="173" t="s">
        <v>147</v>
      </c>
      <c r="F58" s="173">
        <v>0.91</v>
      </c>
      <c r="G58" s="173" t="s">
        <v>446</v>
      </c>
      <c r="H58" s="173"/>
      <c r="J58" s="145" t="str">
        <f>IFERROR(VLOOKUP(ROWS($J$5:J58),$B$5:$H$360,4,0),"")</f>
        <v>SANTA ROSA  NM</v>
      </c>
    </row>
    <row r="59" spans="1:10" x14ac:dyDescent="0.2">
      <c r="A59" s="143">
        <f>ROWS($A$4:A58)</f>
        <v>55</v>
      </c>
      <c r="B59" s="143">
        <f>IF(ISNUMBER(SEARCH('Part 1 JVCP Score Calc'!$L$12,D59)),MAX($B$4:B58)+1,0)</f>
        <v>55</v>
      </c>
      <c r="C59" s="172">
        <v>777536</v>
      </c>
      <c r="D59" s="173" t="s">
        <v>91</v>
      </c>
      <c r="E59" s="173" t="s">
        <v>157</v>
      </c>
      <c r="F59" s="173">
        <v>1.06</v>
      </c>
      <c r="G59" s="173" t="s">
        <v>452</v>
      </c>
      <c r="H59" s="173" t="s">
        <v>614</v>
      </c>
      <c r="J59" s="145" t="str">
        <f>IFERROR(VLOOKUP(ROWS($J$5:J59),$B$5:$H$360,4,0),"")</f>
        <v>TAOS  NM</v>
      </c>
    </row>
    <row r="60" spans="1:10" x14ac:dyDescent="0.2">
      <c r="A60" s="143">
        <f>ROWS($A$4:A59)</f>
        <v>56</v>
      </c>
      <c r="B60" s="143">
        <f>IF(ISNUMBER(SEARCH('Part 1 JVCP Score Calc'!$L$12,D60)),MAX($B$4:B59)+1,0)</f>
        <v>56</v>
      </c>
      <c r="C60" s="172">
        <v>777537</v>
      </c>
      <c r="D60" s="173" t="s">
        <v>91</v>
      </c>
      <c r="E60" s="173" t="s">
        <v>153</v>
      </c>
      <c r="F60" s="173">
        <v>0.96</v>
      </c>
      <c r="G60" s="173" t="s">
        <v>449</v>
      </c>
      <c r="H60" s="173" t="s">
        <v>611</v>
      </c>
      <c r="J60" s="145" t="str">
        <f>IFERROR(VLOOKUP(ROWS($J$5:J60),$B$5:$H$360,4,0),"")</f>
        <v>TOWAOC  CO</v>
      </c>
    </row>
    <row r="61" spans="1:10" x14ac:dyDescent="0.2">
      <c r="A61" s="143">
        <f>ROWS($A$4:A60)</f>
        <v>57</v>
      </c>
      <c r="B61" s="143">
        <f>IF(ISNUMBER(SEARCH('Part 1 JVCP Score Calc'!$L$12,D61)),MAX($B$4:B60)+1,0)</f>
        <v>57</v>
      </c>
      <c r="C61" s="172">
        <v>777538</v>
      </c>
      <c r="D61" s="173" t="s">
        <v>91</v>
      </c>
      <c r="E61" s="173" t="s">
        <v>150</v>
      </c>
      <c r="F61" s="173">
        <v>0.92</v>
      </c>
      <c r="G61" s="173" t="s">
        <v>448</v>
      </c>
      <c r="H61" s="173" t="s">
        <v>612</v>
      </c>
      <c r="J61" s="145" t="str">
        <f>IFERROR(VLOOKUP(ROWS($J$5:J61),$B$5:$H$360,4,0),"")</f>
        <v>ZUNI  NM</v>
      </c>
    </row>
    <row r="62" spans="1:10" x14ac:dyDescent="0.2">
      <c r="A62" s="143">
        <f>ROWS($A$4:A61)</f>
        <v>58</v>
      </c>
      <c r="B62" s="143">
        <f>IF(ISNUMBER(SEARCH('Part 1 JVCP Score Calc'!$L$12,D62)),MAX($B$4:B61)+1,0)</f>
        <v>58</v>
      </c>
      <c r="C62" s="172">
        <v>777539</v>
      </c>
      <c r="D62" s="173" t="s">
        <v>92</v>
      </c>
      <c r="E62" s="173" t="s">
        <v>172</v>
      </c>
      <c r="F62" s="173">
        <v>1.1000000000000001</v>
      </c>
      <c r="G62" s="173" t="s">
        <v>463</v>
      </c>
      <c r="H62" s="173" t="s">
        <v>615</v>
      </c>
      <c r="J62" s="145" t="str">
        <f>IFERROR(VLOOKUP(ROWS($J$5:J62),$B$5:$H$360,4,0),"")</f>
        <v>BARAGA  MI</v>
      </c>
    </row>
    <row r="63" spans="1:10" x14ac:dyDescent="0.2">
      <c r="A63" s="143">
        <f>ROWS($A$4:A62)</f>
        <v>59</v>
      </c>
      <c r="B63" s="143">
        <f>IF(ISNUMBER(SEARCH('Part 1 JVCP Score Calc'!$L$12,D63)),MAX($B$4:B62)+1,0)</f>
        <v>59</v>
      </c>
      <c r="C63" s="172">
        <v>777540</v>
      </c>
      <c r="D63" s="173" t="s">
        <v>92</v>
      </c>
      <c r="E63" s="173" t="s">
        <v>184</v>
      </c>
      <c r="F63" s="173">
        <v>1.21</v>
      </c>
      <c r="G63" s="173" t="s">
        <v>467</v>
      </c>
      <c r="H63" s="173" t="s">
        <v>628</v>
      </c>
      <c r="J63" s="145" t="str">
        <f>IFERROR(VLOOKUP(ROWS($J$5:J63),$B$5:$H$360,4,0),"")</f>
        <v>BAYFIELD  WI</v>
      </c>
    </row>
    <row r="64" spans="1:10" x14ac:dyDescent="0.2">
      <c r="A64" s="143">
        <f>ROWS($A$4:A63)</f>
        <v>60</v>
      </c>
      <c r="B64" s="143">
        <f>IF(ISNUMBER(SEARCH('Part 1 JVCP Score Calc'!$L$12,D64)),MAX($B$4:B63)+1,0)</f>
        <v>60</v>
      </c>
      <c r="C64" s="172">
        <v>777541</v>
      </c>
      <c r="D64" s="173" t="s">
        <v>92</v>
      </c>
      <c r="E64" s="173" t="s">
        <v>173</v>
      </c>
      <c r="F64" s="173">
        <v>1.1000000000000001</v>
      </c>
      <c r="G64" s="173" t="s">
        <v>464</v>
      </c>
      <c r="H64" s="173" t="s">
        <v>623</v>
      </c>
      <c r="J64" s="145" t="str">
        <f>IFERROR(VLOOKUP(ROWS($J$5:J64),$B$5:$H$360,4,0),"")</f>
        <v>BEMIDJI  MN</v>
      </c>
    </row>
    <row r="65" spans="1:10" x14ac:dyDescent="0.2">
      <c r="A65" s="143">
        <f>ROWS($A$4:A64)</f>
        <v>61</v>
      </c>
      <c r="B65" s="143">
        <f>IF(ISNUMBER(SEARCH('Part 1 JVCP Score Calc'!$L$12,D65)),MAX($B$4:B64)+1,0)</f>
        <v>61</v>
      </c>
      <c r="C65" s="172">
        <v>777871</v>
      </c>
      <c r="D65" s="173" t="s">
        <v>92</v>
      </c>
      <c r="E65" s="173" t="s">
        <v>468</v>
      </c>
      <c r="F65" s="173">
        <v>1.07</v>
      </c>
      <c r="G65" s="173" t="s">
        <v>468</v>
      </c>
      <c r="H65" s="173" t="s">
        <v>615</v>
      </c>
      <c r="J65" s="145" t="str">
        <f>IFERROR(VLOOKUP(ROWS($J$5:J65),$B$5:$H$360,4,0),"")</f>
        <v>BENZONIA, MI</v>
      </c>
    </row>
    <row r="66" spans="1:10" x14ac:dyDescent="0.2">
      <c r="A66" s="143">
        <f>ROWS($A$4:A65)</f>
        <v>62</v>
      </c>
      <c r="B66" s="143">
        <f>IF(ISNUMBER(SEARCH('Part 1 JVCP Score Calc'!$L$12,D66)),MAX($B$4:B65)+1,0)</f>
        <v>62</v>
      </c>
      <c r="C66" s="172">
        <v>777542</v>
      </c>
      <c r="D66" s="173" t="s">
        <v>92</v>
      </c>
      <c r="E66" s="173" t="s">
        <v>162</v>
      </c>
      <c r="F66" s="173">
        <v>1.05</v>
      </c>
      <c r="G66" s="173" t="s">
        <v>456</v>
      </c>
      <c r="H66" s="173" t="s">
        <v>617</v>
      </c>
      <c r="J66" s="145" t="str">
        <f>IFERROR(VLOOKUP(ROWS($J$5:J66),$B$5:$H$360,4,0),"")</f>
        <v>BOWLER  WI</v>
      </c>
    </row>
    <row r="67" spans="1:10" x14ac:dyDescent="0.2">
      <c r="A67" s="143">
        <f>ROWS($A$4:A66)</f>
        <v>63</v>
      </c>
      <c r="B67" s="143">
        <f>IF(ISNUMBER(SEARCH('Part 1 JVCP Score Calc'!$L$12,D67)),MAX($B$4:B66)+1,0)</f>
        <v>63</v>
      </c>
      <c r="C67" s="172">
        <v>777543</v>
      </c>
      <c r="D67" s="173" t="s">
        <v>92</v>
      </c>
      <c r="E67" s="173" t="s">
        <v>160</v>
      </c>
      <c r="F67" s="173">
        <v>1.02</v>
      </c>
      <c r="G67" s="173" t="s">
        <v>455</v>
      </c>
      <c r="H67" s="173" t="s">
        <v>616</v>
      </c>
      <c r="J67" s="145" t="str">
        <f>IFERROR(VLOOKUP(ROWS($J$5:J67),$B$5:$H$360,4,0),"")</f>
        <v>BRIMLEY  MI</v>
      </c>
    </row>
    <row r="68" spans="1:10" x14ac:dyDescent="0.2">
      <c r="A68" s="143">
        <f>ROWS($A$4:A67)</f>
        <v>64</v>
      </c>
      <c r="B68" s="143">
        <f>IF(ISNUMBER(SEARCH('Part 1 JVCP Score Calc'!$L$12,D68)),MAX($B$4:B67)+1,0)</f>
        <v>64</v>
      </c>
      <c r="C68" s="172">
        <v>777544</v>
      </c>
      <c r="D68" s="173" t="s">
        <v>92</v>
      </c>
      <c r="E68" s="173" t="s">
        <v>174</v>
      </c>
      <c r="F68" s="173">
        <v>1.1000000000000001</v>
      </c>
      <c r="G68" s="173" t="s">
        <v>464</v>
      </c>
      <c r="H68" s="173" t="s">
        <v>624</v>
      </c>
      <c r="J68" s="145" t="str">
        <f>IFERROR(VLOOKUP(ROWS($J$5:J68),$B$5:$H$360,4,0),"")</f>
        <v>CASS LAKE  MN</v>
      </c>
    </row>
    <row r="69" spans="1:10" x14ac:dyDescent="0.2">
      <c r="A69" s="143">
        <f>ROWS($A$4:A68)</f>
        <v>65</v>
      </c>
      <c r="B69" s="143">
        <f>IF(ISNUMBER(SEARCH('Part 1 JVCP Score Calc'!$L$12,D69)),MAX($B$4:B68)+1,0)</f>
        <v>65</v>
      </c>
      <c r="C69" s="172">
        <v>777545</v>
      </c>
      <c r="D69" s="173" t="s">
        <v>92</v>
      </c>
      <c r="E69" s="173" t="s">
        <v>167</v>
      </c>
      <c r="F69" s="173">
        <v>1.08</v>
      </c>
      <c r="G69" s="173" t="s">
        <v>459</v>
      </c>
      <c r="H69" s="173" t="s">
        <v>618</v>
      </c>
      <c r="J69" s="145" t="str">
        <f>IFERROR(VLOOKUP(ROWS($J$5:J69),$B$5:$H$360,4,0),"")</f>
        <v>CLOQUET MN</v>
      </c>
    </row>
    <row r="70" spans="1:10" x14ac:dyDescent="0.2">
      <c r="A70" s="143">
        <f>ROWS($A$4:A69)</f>
        <v>66</v>
      </c>
      <c r="B70" s="143">
        <f>IF(ISNUMBER(SEARCH('Part 1 JVCP Score Calc'!$L$12,D70)),MAX($B$4:B69)+1,0)</f>
        <v>66</v>
      </c>
      <c r="C70" s="172">
        <v>777546</v>
      </c>
      <c r="D70" s="173" t="s">
        <v>92</v>
      </c>
      <c r="E70" s="173" t="s">
        <v>175</v>
      </c>
      <c r="F70" s="173">
        <v>1.1000000000000001</v>
      </c>
      <c r="G70" s="173" t="s">
        <v>463</v>
      </c>
      <c r="H70" s="173" t="s">
        <v>625</v>
      </c>
      <c r="J70" s="145" t="str">
        <f>IFERROR(VLOOKUP(ROWS($J$5:J70),$B$5:$H$360,4,0),"")</f>
        <v>CRANDON  WI</v>
      </c>
    </row>
    <row r="71" spans="1:10" x14ac:dyDescent="0.2">
      <c r="A71" s="143">
        <f>ROWS($A$4:A70)</f>
        <v>67</v>
      </c>
      <c r="B71" s="143">
        <f>IF(ISNUMBER(SEARCH('Part 1 JVCP Score Calc'!$L$12,D71)),MAX($B$4:B70)+1,0)</f>
        <v>67</v>
      </c>
      <c r="C71" s="172">
        <v>777891</v>
      </c>
      <c r="D71" s="173" t="s">
        <v>92</v>
      </c>
      <c r="E71" s="173" t="s">
        <v>506</v>
      </c>
      <c r="F71" s="173">
        <v>1.0900000000000001</v>
      </c>
      <c r="G71" s="173" t="s">
        <v>506</v>
      </c>
      <c r="H71" s="173" t="s">
        <v>625</v>
      </c>
      <c r="J71" s="145" t="str">
        <f>IFERROR(VLOOKUP(ROWS($J$5:J71),$B$5:$H$360,4,0),"")</f>
        <v>EAST JORDAN, MI</v>
      </c>
    </row>
    <row r="72" spans="1:10" x14ac:dyDescent="0.2">
      <c r="A72" s="143">
        <f>ROWS($A$4:A71)</f>
        <v>68</v>
      </c>
      <c r="B72" s="143">
        <f>IF(ISNUMBER(SEARCH('Part 1 JVCP Score Calc'!$L$12,D72)),MAX($B$4:B71)+1,0)</f>
        <v>68</v>
      </c>
      <c r="C72" s="172">
        <v>777547</v>
      </c>
      <c r="D72" s="173" t="s">
        <v>92</v>
      </c>
      <c r="E72" s="173" t="s">
        <v>168</v>
      </c>
      <c r="F72" s="173">
        <v>1.08</v>
      </c>
      <c r="G72" s="173" t="s">
        <v>459</v>
      </c>
      <c r="H72" s="173" t="s">
        <v>619</v>
      </c>
      <c r="J72" s="145" t="str">
        <f>IFERROR(VLOOKUP(ROWS($J$5:J72),$B$5:$H$360,4,0),"")</f>
        <v>GRAND PORTAGE MN</v>
      </c>
    </row>
    <row r="73" spans="1:10" x14ac:dyDescent="0.2">
      <c r="A73" s="143">
        <f>ROWS($A$4:A72)</f>
        <v>69</v>
      </c>
      <c r="B73" s="143">
        <f>IF(ISNUMBER(SEARCH('Part 1 JVCP Score Calc'!$L$12,D73)),MAX($B$4:B72)+1,0)</f>
        <v>69</v>
      </c>
      <c r="C73" s="172">
        <v>777548</v>
      </c>
      <c r="D73" s="173" t="s">
        <v>92</v>
      </c>
      <c r="E73" s="173" t="s">
        <v>171</v>
      </c>
      <c r="F73" s="173">
        <v>1.0900000000000001</v>
      </c>
      <c r="G73" s="173" t="s">
        <v>462</v>
      </c>
      <c r="H73" s="173" t="s">
        <v>622</v>
      </c>
      <c r="J73" s="145" t="str">
        <f>IFERROR(VLOOKUP(ROWS($J$5:J73),$B$5:$H$360,4,0),"")</f>
        <v>GRANITE FALLS  MN</v>
      </c>
    </row>
    <row r="74" spans="1:10" x14ac:dyDescent="0.2">
      <c r="A74" s="143">
        <f>ROWS($A$4:A73)</f>
        <v>70</v>
      </c>
      <c r="B74" s="143">
        <f>IF(ISNUMBER(SEARCH('Part 1 JVCP Score Calc'!$L$12,D74)),MAX($B$4:B73)+1,0)</f>
        <v>70</v>
      </c>
      <c r="C74" s="172">
        <v>777549</v>
      </c>
      <c r="D74" s="173" t="s">
        <v>92</v>
      </c>
      <c r="E74" s="173" t="s">
        <v>185</v>
      </c>
      <c r="F74" s="173">
        <v>1.21</v>
      </c>
      <c r="G74" s="173" t="s">
        <v>467</v>
      </c>
      <c r="H74" s="173" t="s">
        <v>628</v>
      </c>
      <c r="J74" s="145" t="str">
        <f>IFERROR(VLOOKUP(ROWS($J$5:J74),$B$5:$H$360,4,0),"")</f>
        <v>HAYWARD  WI</v>
      </c>
    </row>
    <row r="75" spans="1:10" x14ac:dyDescent="0.2">
      <c r="A75" s="143">
        <f>ROWS($A$4:A74)</f>
        <v>71</v>
      </c>
      <c r="B75" s="143">
        <f>IF(ISNUMBER(SEARCH('Part 1 JVCP Score Calc'!$L$12,D75)),MAX($B$4:B74)+1,0)</f>
        <v>71</v>
      </c>
      <c r="C75" s="172">
        <v>777550</v>
      </c>
      <c r="D75" s="173" t="s">
        <v>92</v>
      </c>
      <c r="E75" s="173" t="s">
        <v>186</v>
      </c>
      <c r="F75" s="173">
        <v>1.21</v>
      </c>
      <c r="G75" s="173" t="s">
        <v>467</v>
      </c>
      <c r="H75" s="173" t="s">
        <v>628</v>
      </c>
      <c r="J75" s="145" t="str">
        <f>IFERROR(VLOOKUP(ROWS($J$5:J75),$B$5:$H$360,4,0),"")</f>
        <v>HERTEL  WI</v>
      </c>
    </row>
    <row r="76" spans="1:10" x14ac:dyDescent="0.2">
      <c r="A76" s="143">
        <f>ROWS($A$4:A75)</f>
        <v>72</v>
      </c>
      <c r="B76" s="143">
        <f>IF(ISNUMBER(SEARCH('Part 1 JVCP Score Calc'!$L$12,D76)),MAX($B$4:B75)+1,0)</f>
        <v>72</v>
      </c>
      <c r="C76" s="172">
        <v>777551</v>
      </c>
      <c r="D76" s="173" t="s">
        <v>92</v>
      </c>
      <c r="E76" s="173" t="s">
        <v>163</v>
      </c>
      <c r="F76" s="173">
        <v>1.05</v>
      </c>
      <c r="G76" s="173" t="s">
        <v>456</v>
      </c>
      <c r="H76" s="173" t="s">
        <v>617</v>
      </c>
      <c r="J76" s="145" t="str">
        <f>IFERROR(VLOOKUP(ROWS($J$5:J76),$B$5:$H$360,4,0),"")</f>
        <v>KESHENA  WI</v>
      </c>
    </row>
    <row r="77" spans="1:10" x14ac:dyDescent="0.2">
      <c r="A77" s="143">
        <f>ROWS($A$4:A76)</f>
        <v>73</v>
      </c>
      <c r="B77" s="143">
        <f>IF(ISNUMBER(SEARCH('Part 1 JVCP Score Calc'!$L$12,D77)),MAX($B$4:B76)+1,0)</f>
        <v>73</v>
      </c>
      <c r="C77" s="172">
        <v>777552</v>
      </c>
      <c r="D77" s="173" t="s">
        <v>92</v>
      </c>
      <c r="E77" s="173" t="s">
        <v>161</v>
      </c>
      <c r="F77" s="173">
        <v>1.02</v>
      </c>
      <c r="G77" s="173" t="s">
        <v>455</v>
      </c>
      <c r="H77" s="173" t="s">
        <v>616</v>
      </c>
      <c r="J77" s="145" t="str">
        <f>IFERROR(VLOOKUP(ROWS($J$5:J77),$B$5:$H$360,4,0),"")</f>
        <v>KINCHELOE  MI</v>
      </c>
    </row>
    <row r="78" spans="1:10" x14ac:dyDescent="0.2">
      <c r="A78" s="143">
        <f>ROWS($A$4:A77)</f>
        <v>74</v>
      </c>
      <c r="B78" s="143">
        <f>IF(ISNUMBER(SEARCH('Part 1 JVCP Score Calc'!$L$12,D78)),MAX($B$4:B77)+1,0)</f>
        <v>74</v>
      </c>
      <c r="C78" s="172">
        <v>777553</v>
      </c>
      <c r="D78" s="173" t="s">
        <v>92</v>
      </c>
      <c r="E78" s="173" t="s">
        <v>176</v>
      </c>
      <c r="F78" s="173">
        <v>1.1000000000000001</v>
      </c>
      <c r="G78" s="173" t="s">
        <v>463</v>
      </c>
      <c r="H78" s="173" t="s">
        <v>625</v>
      </c>
      <c r="J78" s="145" t="str">
        <f>IFERROR(VLOOKUP(ROWS($J$5:J78),$B$5:$H$360,4,0),"")</f>
        <v>LAC DU FLAMBEAU  WI</v>
      </c>
    </row>
    <row r="79" spans="1:10" x14ac:dyDescent="0.2">
      <c r="A79" s="143">
        <f>ROWS($A$4:A78)</f>
        <v>75</v>
      </c>
      <c r="B79" s="143">
        <f>IF(ISNUMBER(SEARCH('Part 1 JVCP Score Calc'!$L$12,D79)),MAX($B$4:B78)+1,0)</f>
        <v>75</v>
      </c>
      <c r="C79" s="172">
        <v>777554</v>
      </c>
      <c r="D79" s="173" t="s">
        <v>92</v>
      </c>
      <c r="E79" s="173" t="s">
        <v>165</v>
      </c>
      <c r="F79" s="173">
        <v>1.07</v>
      </c>
      <c r="G79" s="173" t="s">
        <v>457</v>
      </c>
      <c r="H79" s="173" t="s">
        <v>617</v>
      </c>
      <c r="J79" s="145" t="str">
        <f>IFERROR(VLOOKUP(ROWS($J$5:J79),$B$5:$H$360,4,0),"")</f>
        <v>MAUSTON  WI</v>
      </c>
    </row>
    <row r="80" spans="1:10" x14ac:dyDescent="0.2">
      <c r="A80" s="143">
        <f>ROWS($A$4:A79)</f>
        <v>76</v>
      </c>
      <c r="B80" s="143">
        <f>IF(ISNUMBER(SEARCH('Part 1 JVCP Score Calc'!$L$12,D80)),MAX($B$4:B79)+1,0)</f>
        <v>76</v>
      </c>
      <c r="C80" s="172">
        <v>777901</v>
      </c>
      <c r="D80" s="173" t="s">
        <v>92</v>
      </c>
      <c r="E80" s="173" t="s">
        <v>782</v>
      </c>
      <c r="F80" s="173">
        <v>1.1299999999999999</v>
      </c>
      <c r="G80" s="173" t="s">
        <v>469</v>
      </c>
      <c r="H80" s="173" t="s">
        <v>466</v>
      </c>
      <c r="J80" s="145" t="str">
        <f>IFERROR(VLOOKUP(ROWS($J$5:J80),$B$5:$H$360,4,0),"")</f>
        <v>MORTON, MN</v>
      </c>
    </row>
    <row r="81" spans="1:10" x14ac:dyDescent="0.2">
      <c r="A81" s="143">
        <f>ROWS($A$4:A80)</f>
        <v>77</v>
      </c>
      <c r="B81" s="143">
        <f>IF(ISNUMBER(SEARCH('Part 1 JVCP Score Calc'!$L$12,D81)),MAX($B$4:B80)+1,0)</f>
        <v>77</v>
      </c>
      <c r="C81" s="172">
        <v>777556</v>
      </c>
      <c r="D81" s="173" t="s">
        <v>92</v>
      </c>
      <c r="E81" s="173" t="s">
        <v>166</v>
      </c>
      <c r="F81" s="173">
        <v>1.07</v>
      </c>
      <c r="G81" s="173" t="s">
        <v>458</v>
      </c>
      <c r="H81" s="173" t="s">
        <v>616</v>
      </c>
      <c r="J81" s="145" t="str">
        <f>IFERROR(VLOOKUP(ROWS($J$5:J81),$B$5:$H$360,4,0),"")</f>
        <v>MT. PLEASANT  MI</v>
      </c>
    </row>
    <row r="82" spans="1:10" x14ac:dyDescent="0.2">
      <c r="A82" s="143">
        <f>ROWS($A$4:A81)</f>
        <v>78</v>
      </c>
      <c r="B82" s="143">
        <f>IF(ISNUMBER(SEARCH('Part 1 JVCP Score Calc'!$L$12,D82)),MAX($B$4:B81)+1,0)</f>
        <v>78</v>
      </c>
      <c r="C82" s="172">
        <v>777557</v>
      </c>
      <c r="D82" s="173" t="s">
        <v>92</v>
      </c>
      <c r="E82" s="173" t="s">
        <v>177</v>
      </c>
      <c r="F82" s="173">
        <v>1.1000000000000001</v>
      </c>
      <c r="G82" s="173" t="s">
        <v>464</v>
      </c>
      <c r="H82" s="173" t="s">
        <v>621</v>
      </c>
      <c r="J82" s="145" t="str">
        <f>IFERROR(VLOOKUP(ROWS($J$5:J82),$B$5:$H$360,4,0),"")</f>
        <v>NAY-TA-WAUSH  MN</v>
      </c>
    </row>
    <row r="83" spans="1:10" x14ac:dyDescent="0.2">
      <c r="A83" s="143">
        <f>ROWS($A$4:A82)</f>
        <v>79</v>
      </c>
      <c r="B83" s="143">
        <f>IF(ISNUMBER(SEARCH('Part 1 JVCP Score Calc'!$L$12,D83)),MAX($B$4:B82)+1,0)</f>
        <v>79</v>
      </c>
      <c r="C83" s="172">
        <v>777991</v>
      </c>
      <c r="D83" s="173" t="s">
        <v>92</v>
      </c>
      <c r="E83" s="173" t="s">
        <v>783</v>
      </c>
      <c r="F83" s="173">
        <v>1.1599999999999999</v>
      </c>
      <c r="G83" s="173" t="s">
        <v>470</v>
      </c>
      <c r="H83" s="173" t="s">
        <v>628</v>
      </c>
      <c r="J83" s="145" t="str">
        <f>IFERROR(VLOOKUP(ROWS($J$5:J83),$B$5:$H$360,4,0),"")</f>
        <v>NEKOOSA, WI</v>
      </c>
    </row>
    <row r="84" spans="1:10" x14ac:dyDescent="0.2">
      <c r="A84" s="143">
        <f>ROWS($A$4:A83)</f>
        <v>80</v>
      </c>
      <c r="B84" s="143">
        <f>IF(ISNUMBER(SEARCH('Part 1 JVCP Score Calc'!$L$12,D84)),MAX($B$4:B83)+1,0)</f>
        <v>80</v>
      </c>
      <c r="C84" s="172">
        <v>777558</v>
      </c>
      <c r="D84" s="173" t="s">
        <v>92</v>
      </c>
      <c r="E84" s="173" t="s">
        <v>169</v>
      </c>
      <c r="F84" s="173">
        <v>1.08</v>
      </c>
      <c r="G84" s="173" t="s">
        <v>460</v>
      </c>
      <c r="H84" s="173" t="s">
        <v>620</v>
      </c>
      <c r="J84" s="145" t="str">
        <f>IFERROR(VLOOKUP(ROWS($J$5:J84),$B$5:$H$360,4,0),"")</f>
        <v>NETT LAKE  MN</v>
      </c>
    </row>
    <row r="85" spans="1:10" x14ac:dyDescent="0.2">
      <c r="A85" s="143">
        <f>ROWS($A$4:A84)</f>
        <v>81</v>
      </c>
      <c r="B85" s="143">
        <f>IF(ISNUMBER(SEARCH('Part 1 JVCP Score Calc'!$L$12,D85)),MAX($B$4:B84)+1,0)</f>
        <v>81</v>
      </c>
      <c r="C85" s="172">
        <v>777559</v>
      </c>
      <c r="D85" s="173" t="s">
        <v>92</v>
      </c>
      <c r="E85" s="173" t="s">
        <v>187</v>
      </c>
      <c r="F85" s="173">
        <v>1.21</v>
      </c>
      <c r="G85" s="173" t="s">
        <v>467</v>
      </c>
      <c r="H85" s="173" t="s">
        <v>628</v>
      </c>
      <c r="J85" s="145" t="str">
        <f>IFERROR(VLOOKUP(ROWS($J$5:J85),$B$5:$H$360,4,0),"")</f>
        <v>ODANAH  WI</v>
      </c>
    </row>
    <row r="86" spans="1:10" x14ac:dyDescent="0.2">
      <c r="A86" s="143">
        <f>ROWS($A$4:A85)</f>
        <v>82</v>
      </c>
      <c r="B86" s="143">
        <f>IF(ISNUMBER(SEARCH('Part 1 JVCP Score Calc'!$L$12,D86)),MAX($B$4:B85)+1,0)</f>
        <v>82</v>
      </c>
      <c r="C86" s="172">
        <v>777911</v>
      </c>
      <c r="D86" s="173" t="s">
        <v>92</v>
      </c>
      <c r="E86" s="173" t="s">
        <v>784</v>
      </c>
      <c r="F86" s="173">
        <v>1.17</v>
      </c>
      <c r="G86" s="173" t="s">
        <v>566</v>
      </c>
      <c r="H86" s="173" t="s">
        <v>623</v>
      </c>
      <c r="J86" s="145" t="str">
        <f>IFERROR(VLOOKUP(ROWS($J$5:J86),$B$5:$H$360,4,0),"")</f>
        <v>ONAMIA, MN</v>
      </c>
    </row>
    <row r="87" spans="1:10" x14ac:dyDescent="0.2">
      <c r="A87" s="143">
        <f>ROWS($A$4:A86)</f>
        <v>83</v>
      </c>
      <c r="B87" s="143">
        <f>IF(ISNUMBER(SEARCH('Part 1 JVCP Score Calc'!$L$12,D87)),MAX($B$4:B86)+1,0)</f>
        <v>83</v>
      </c>
      <c r="C87" s="172">
        <v>777561</v>
      </c>
      <c r="D87" s="173" t="s">
        <v>92</v>
      </c>
      <c r="E87" s="173" t="s">
        <v>164</v>
      </c>
      <c r="F87" s="173">
        <v>1.05</v>
      </c>
      <c r="G87" s="173" t="s">
        <v>456</v>
      </c>
      <c r="H87" s="173" t="s">
        <v>617</v>
      </c>
      <c r="J87" s="145" t="str">
        <f>IFERROR(VLOOKUP(ROWS($J$5:J87),$B$5:$H$360,4,0),"")</f>
        <v>ONEIDA  WI</v>
      </c>
    </row>
    <row r="88" spans="1:10" x14ac:dyDescent="0.2">
      <c r="A88" s="143">
        <f>ROWS($A$4:A87)</f>
        <v>84</v>
      </c>
      <c r="B88" s="143">
        <f>IF(ISNUMBER(SEARCH('Part 1 JVCP Score Calc'!$L$12,D88)),MAX($B$4:B87)+1,0)</f>
        <v>84</v>
      </c>
      <c r="C88" s="172">
        <v>777562</v>
      </c>
      <c r="D88" s="173" t="s">
        <v>92</v>
      </c>
      <c r="E88" s="173" t="s">
        <v>178</v>
      </c>
      <c r="F88" s="173">
        <v>1.1000000000000001</v>
      </c>
      <c r="G88" s="173" t="s">
        <v>464</v>
      </c>
      <c r="H88" s="173" t="s">
        <v>626</v>
      </c>
      <c r="J88" s="145" t="str">
        <f>IFERROR(VLOOKUP(ROWS($J$5:J88),$B$5:$H$360,4,0),"")</f>
        <v>PONEMAH  MN</v>
      </c>
    </row>
    <row r="89" spans="1:10" x14ac:dyDescent="0.2">
      <c r="A89" s="143">
        <f>ROWS($A$4:A88)</f>
        <v>85</v>
      </c>
      <c r="B89" s="143">
        <f>IF(ISNUMBER(SEARCH('Part 1 JVCP Score Calc'!$L$12,D89)),MAX($B$4:B88)+1,0)</f>
        <v>85</v>
      </c>
      <c r="C89" s="172">
        <v>777563</v>
      </c>
      <c r="D89" s="173" t="s">
        <v>92</v>
      </c>
      <c r="E89" s="173" t="s">
        <v>182</v>
      </c>
      <c r="F89" s="173">
        <v>1.1399999999999999</v>
      </c>
      <c r="G89" s="173" t="s">
        <v>466</v>
      </c>
      <c r="H89" s="173" t="s">
        <v>622</v>
      </c>
      <c r="J89" s="145" t="str">
        <f>IFERROR(VLOOKUP(ROWS($J$5:J89),$B$5:$H$360,4,0),"")</f>
        <v>PRIOR LAKE  MN</v>
      </c>
    </row>
    <row r="90" spans="1:10" x14ac:dyDescent="0.2">
      <c r="A90" s="143">
        <f>ROWS($A$4:A89)</f>
        <v>86</v>
      </c>
      <c r="B90" s="143">
        <f>IF(ISNUMBER(SEARCH('Part 1 JVCP Score Calc'!$L$12,D90)),MAX($B$4:B89)+1,0)</f>
        <v>86</v>
      </c>
      <c r="C90" s="172">
        <v>777564</v>
      </c>
      <c r="D90" s="173" t="s">
        <v>92</v>
      </c>
      <c r="E90" s="173" t="s">
        <v>179</v>
      </c>
      <c r="F90" s="173">
        <v>1.1000000000000001</v>
      </c>
      <c r="G90" s="173" t="s">
        <v>464</v>
      </c>
      <c r="H90" s="173" t="s">
        <v>626</v>
      </c>
      <c r="J90" s="145" t="str">
        <f>IFERROR(VLOOKUP(ROWS($J$5:J90),$B$5:$H$360,4,0),"")</f>
        <v>RED LAKE  MN</v>
      </c>
    </row>
    <row r="91" spans="1:10" x14ac:dyDescent="0.2">
      <c r="A91" s="143">
        <f>ROWS($A$4:A90)</f>
        <v>87</v>
      </c>
      <c r="B91" s="143">
        <f>IF(ISNUMBER(SEARCH('Part 1 JVCP Score Calc'!$L$12,D91)),MAX($B$4:B90)+1,0)</f>
        <v>87</v>
      </c>
      <c r="C91" s="172">
        <v>777921</v>
      </c>
      <c r="D91" s="173" t="s">
        <v>92</v>
      </c>
      <c r="E91" s="173" t="s">
        <v>254</v>
      </c>
      <c r="F91" s="173">
        <v>1.19</v>
      </c>
      <c r="G91" s="173" t="s">
        <v>254</v>
      </c>
      <c r="H91" s="173" t="s">
        <v>623</v>
      </c>
      <c r="J91" s="145" t="str">
        <f>IFERROR(VLOOKUP(ROWS($J$5:J91),$B$5:$H$360,4,0),"")</f>
        <v>SANDSTONE, MN</v>
      </c>
    </row>
    <row r="92" spans="1:10" x14ac:dyDescent="0.2">
      <c r="A92" s="143">
        <f>ROWS($A$4:A91)</f>
        <v>88</v>
      </c>
      <c r="B92" s="143">
        <f>IF(ISNUMBER(SEARCH('Part 1 JVCP Score Calc'!$L$12,D92)),MAX($B$4:B91)+1,0)</f>
        <v>88</v>
      </c>
      <c r="C92" s="172">
        <v>777565</v>
      </c>
      <c r="D92" s="173" t="s">
        <v>92</v>
      </c>
      <c r="E92" s="173" t="s">
        <v>159</v>
      </c>
      <c r="F92" s="173">
        <v>1.01</v>
      </c>
      <c r="G92" s="173" t="s">
        <v>454</v>
      </c>
      <c r="H92" s="173" t="s">
        <v>616</v>
      </c>
      <c r="J92" s="145" t="str">
        <f>IFERROR(VLOOKUP(ROWS($J$5:J92),$B$5:$H$360,4,0),"")</f>
        <v>SUTTONS BAY  MI</v>
      </c>
    </row>
    <row r="93" spans="1:10" x14ac:dyDescent="0.2">
      <c r="A93" s="143">
        <f>ROWS($A$4:A92)</f>
        <v>89</v>
      </c>
      <c r="B93" s="143">
        <f>IF(ISNUMBER(SEARCH('Part 1 JVCP Score Calc'!$L$12,D93)),MAX($B$4:B92)+1,0)</f>
        <v>89</v>
      </c>
      <c r="C93" s="172">
        <v>777560</v>
      </c>
      <c r="D93" s="173" t="s">
        <v>92</v>
      </c>
      <c r="E93" s="173" t="s">
        <v>180</v>
      </c>
      <c r="F93" s="173">
        <v>1.1000000000000001</v>
      </c>
      <c r="G93" s="173" t="s">
        <v>465</v>
      </c>
      <c r="H93" s="173" t="s">
        <v>627</v>
      </c>
      <c r="J93" s="145" t="str">
        <f>IFERROR(VLOOKUP(ROWS($J$5:J93),$B$5:$H$360,4,0),"")</f>
        <v>VINELAND  MN</v>
      </c>
    </row>
    <row r="94" spans="1:10" x14ac:dyDescent="0.2">
      <c r="A94" s="143">
        <f>ROWS($A$4:A93)</f>
        <v>90</v>
      </c>
      <c r="B94" s="143">
        <f>IF(ISNUMBER(SEARCH('Part 1 JVCP Score Calc'!$L$12,D94)),MAX($B$4:B93)+1,0)</f>
        <v>90</v>
      </c>
      <c r="C94" s="172">
        <v>777566</v>
      </c>
      <c r="D94" s="173" t="s">
        <v>92</v>
      </c>
      <c r="E94" s="173" t="s">
        <v>181</v>
      </c>
      <c r="F94" s="173">
        <v>1.1000000000000001</v>
      </c>
      <c r="G94" s="173" t="s">
        <v>463</v>
      </c>
      <c r="H94" s="173" t="s">
        <v>615</v>
      </c>
      <c r="J94" s="145" t="str">
        <f>IFERROR(VLOOKUP(ROWS($J$5:J94),$B$5:$H$360,4,0),"")</f>
        <v>WATERSMEET  MI</v>
      </c>
    </row>
    <row r="95" spans="1:10" x14ac:dyDescent="0.2">
      <c r="A95" s="143">
        <f>ROWS($A$4:A94)</f>
        <v>91</v>
      </c>
      <c r="B95" s="143">
        <f>IF(ISNUMBER(SEARCH('Part 1 JVCP Score Calc'!$L$12,D95)),MAX($B$4:B94)+1,0)</f>
        <v>91</v>
      </c>
      <c r="C95" s="172">
        <v>777567</v>
      </c>
      <c r="D95" s="173" t="s">
        <v>92</v>
      </c>
      <c r="E95" s="173" t="s">
        <v>183</v>
      </c>
      <c r="F95" s="173">
        <v>1.1399999999999999</v>
      </c>
      <c r="G95" s="173" t="s">
        <v>466</v>
      </c>
      <c r="H95" s="173" t="s">
        <v>622</v>
      </c>
      <c r="J95" s="145" t="str">
        <f>IFERROR(VLOOKUP(ROWS($J$5:J95),$B$5:$H$360,4,0),"")</f>
        <v>WELCH  MN</v>
      </c>
    </row>
    <row r="96" spans="1:10" x14ac:dyDescent="0.2">
      <c r="A96" s="143">
        <f>ROWS($A$4:A95)</f>
        <v>92</v>
      </c>
      <c r="B96" s="143">
        <f>IF(ISNUMBER(SEARCH('Part 1 JVCP Score Calc'!$L$12,D96)),MAX($B$4:B95)+1,0)</f>
        <v>92</v>
      </c>
      <c r="C96" s="172">
        <v>777568</v>
      </c>
      <c r="D96" s="173" t="s">
        <v>92</v>
      </c>
      <c r="E96" s="173" t="s">
        <v>170</v>
      </c>
      <c r="F96" s="173">
        <v>1.08</v>
      </c>
      <c r="G96" s="173" t="s">
        <v>461</v>
      </c>
      <c r="H96" s="173" t="s">
        <v>621</v>
      </c>
      <c r="J96" s="145" t="str">
        <f>IFERROR(VLOOKUP(ROWS($J$5:J96),$B$5:$H$360,4,0),"")</f>
        <v>WHITE EARTH  MN</v>
      </c>
    </row>
    <row r="97" spans="1:10" x14ac:dyDescent="0.2">
      <c r="A97" s="143">
        <f>ROWS($A$4:A96)</f>
        <v>93</v>
      </c>
      <c r="B97" s="143">
        <f>IF(ISNUMBER(SEARCH('Part 1 JVCP Score Calc'!$L$12,D97)),MAX($B$4:B96)+1,0)</f>
        <v>93</v>
      </c>
      <c r="C97" s="172">
        <v>777569</v>
      </c>
      <c r="D97" s="173" t="s">
        <v>92</v>
      </c>
      <c r="E97" s="173" t="s">
        <v>158</v>
      </c>
      <c r="F97" s="173">
        <v>0.97</v>
      </c>
      <c r="G97" s="173" t="s">
        <v>453</v>
      </c>
      <c r="H97" s="173" t="s">
        <v>615</v>
      </c>
      <c r="J97" s="145" t="str">
        <f>IFERROR(VLOOKUP(ROWS($J$5:J97),$B$5:$H$360,4,0),"")</f>
        <v>WILSON  MI</v>
      </c>
    </row>
    <row r="98" spans="1:10" x14ac:dyDescent="0.2">
      <c r="A98" s="143">
        <f>ROWS($A$4:A97)</f>
        <v>94</v>
      </c>
      <c r="B98" s="143">
        <f>IF(ISNUMBER(SEARCH('Part 1 JVCP Score Calc'!$L$12,D98)),MAX($B$4:B97)+1,0)</f>
        <v>94</v>
      </c>
      <c r="C98" s="172">
        <v>777570</v>
      </c>
      <c r="D98" s="173" t="s">
        <v>93</v>
      </c>
      <c r="E98" s="173" t="s">
        <v>192</v>
      </c>
      <c r="F98" s="173">
        <v>0.97</v>
      </c>
      <c r="G98" s="173" t="s">
        <v>473</v>
      </c>
      <c r="H98" s="173" t="s">
        <v>632</v>
      </c>
      <c r="J98" s="145" t="str">
        <f>IFERROR(VLOOKUP(ROWS($J$5:J98),$B$5:$H$360,4,0),"")</f>
        <v>ARAPAHOE WY</v>
      </c>
    </row>
    <row r="99" spans="1:10" x14ac:dyDescent="0.2">
      <c r="A99" s="143">
        <f>ROWS($A$4:A98)</f>
        <v>95</v>
      </c>
      <c r="B99" s="143">
        <f>IF(ISNUMBER(SEARCH('Part 1 JVCP Score Calc'!$L$12,D99)),MAX($B$4:B98)+1,0)</f>
        <v>95</v>
      </c>
      <c r="C99" s="172">
        <v>777571</v>
      </c>
      <c r="D99" s="173" t="s">
        <v>93</v>
      </c>
      <c r="E99" s="173" t="s">
        <v>193</v>
      </c>
      <c r="F99" s="173">
        <v>0.97</v>
      </c>
      <c r="G99" s="173" t="s">
        <v>474</v>
      </c>
      <c r="H99" s="173" t="s">
        <v>633</v>
      </c>
      <c r="J99" s="145" t="str">
        <f>IFERROR(VLOOKUP(ROWS($J$5:J99),$B$5:$H$360,4,0),"")</f>
        <v>BILLINGS MT</v>
      </c>
    </row>
    <row r="100" spans="1:10" x14ac:dyDescent="0.2">
      <c r="A100" s="143">
        <f>ROWS($A$4:A99)</f>
        <v>96</v>
      </c>
      <c r="B100" s="143">
        <f>IF(ISNUMBER(SEARCH('Part 1 JVCP Score Calc'!$L$12,D100)),MAX($B$4:B99)+1,0)</f>
        <v>96</v>
      </c>
      <c r="C100" s="172">
        <v>777572</v>
      </c>
      <c r="D100" s="173" t="s">
        <v>93</v>
      </c>
      <c r="E100" s="173" t="s">
        <v>201</v>
      </c>
      <c r="F100" s="173">
        <v>1.02</v>
      </c>
      <c r="G100" s="173" t="s">
        <v>477</v>
      </c>
      <c r="H100" s="173" t="s">
        <v>636</v>
      </c>
      <c r="J100" s="145" t="str">
        <f>IFERROR(VLOOKUP(ROWS($J$5:J100),$B$5:$H$360,4,0),"")</f>
        <v>BOX ELDER MT</v>
      </c>
    </row>
    <row r="101" spans="1:10" x14ac:dyDescent="0.2">
      <c r="A101" s="143">
        <f>ROWS($A$4:A100)</f>
        <v>97</v>
      </c>
      <c r="B101" s="143">
        <f>IF(ISNUMBER(SEARCH('Part 1 JVCP Score Calc'!$L$12,D101)),MAX($B$4:B100)+1,0)</f>
        <v>97</v>
      </c>
      <c r="C101" s="172">
        <v>777573</v>
      </c>
      <c r="D101" s="173" t="s">
        <v>93</v>
      </c>
      <c r="E101" s="173" t="s">
        <v>199</v>
      </c>
      <c r="F101" s="173">
        <v>1.01</v>
      </c>
      <c r="G101" s="173" t="s">
        <v>476</v>
      </c>
      <c r="H101" s="173" t="s">
        <v>635</v>
      </c>
      <c r="J101" s="145" t="str">
        <f>IFERROR(VLOOKUP(ROWS($J$5:J101),$B$5:$H$360,4,0),"")</f>
        <v>BROWNING MT</v>
      </c>
    </row>
    <row r="102" spans="1:10" x14ac:dyDescent="0.2">
      <c r="A102" s="143">
        <f>ROWS($A$4:A101)</f>
        <v>98</v>
      </c>
      <c r="B102" s="143">
        <f>IF(ISNUMBER(SEARCH('Part 1 JVCP Score Calc'!$L$12,D102)),MAX($B$4:B101)+1,0)</f>
        <v>98</v>
      </c>
      <c r="C102" s="172">
        <v>777574</v>
      </c>
      <c r="D102" s="173" t="s">
        <v>93</v>
      </c>
      <c r="E102" s="173" t="s">
        <v>194</v>
      </c>
      <c r="F102" s="173">
        <v>0.97</v>
      </c>
      <c r="G102" s="173" t="s">
        <v>474</v>
      </c>
      <c r="H102" s="173" t="s">
        <v>631</v>
      </c>
      <c r="J102" s="145" t="str">
        <f>IFERROR(VLOOKUP(ROWS($J$5:J102),$B$5:$H$360,4,0),"")</f>
        <v>CROW AGENCY MT</v>
      </c>
    </row>
    <row r="103" spans="1:10" x14ac:dyDescent="0.2">
      <c r="A103" s="143">
        <f>ROWS($A$4:A102)</f>
        <v>99</v>
      </c>
      <c r="B103" s="143">
        <f>IF(ISNUMBER(SEARCH('Part 1 JVCP Score Calc'!$L$12,D103)),MAX($B$4:B102)+1,0)</f>
        <v>99</v>
      </c>
      <c r="C103" s="172">
        <v>777575</v>
      </c>
      <c r="D103" s="173" t="s">
        <v>93</v>
      </c>
      <c r="E103" s="173" t="s">
        <v>188</v>
      </c>
      <c r="F103" s="173">
        <v>0.93</v>
      </c>
      <c r="G103" s="173" t="s">
        <v>471</v>
      </c>
      <c r="H103" s="173" t="s">
        <v>629</v>
      </c>
      <c r="J103" s="145" t="str">
        <f>IFERROR(VLOOKUP(ROWS($J$5:J103),$B$5:$H$360,4,0),"")</f>
        <v>FLATHEAD RESERVATION MT</v>
      </c>
    </row>
    <row r="104" spans="1:10" x14ac:dyDescent="0.2">
      <c r="A104" s="143">
        <f>ROWS($A$4:A103)</f>
        <v>100</v>
      </c>
      <c r="B104" s="143">
        <f>IF(ISNUMBER(SEARCH('Part 1 JVCP Score Calc'!$L$12,D104)),MAX($B$4:B103)+1,0)</f>
        <v>100</v>
      </c>
      <c r="C104" s="172">
        <v>777576</v>
      </c>
      <c r="D104" s="173" t="s">
        <v>93</v>
      </c>
      <c r="E104" s="173" t="s">
        <v>195</v>
      </c>
      <c r="F104" s="173">
        <v>0.97</v>
      </c>
      <c r="G104" s="173" t="s">
        <v>473</v>
      </c>
      <c r="H104" s="173" t="s">
        <v>632</v>
      </c>
      <c r="J104" s="145" t="str">
        <f>IFERROR(VLOOKUP(ROWS($J$5:J104),$B$5:$H$360,4,0),"")</f>
        <v>FT. WASHAKIE WY</v>
      </c>
    </row>
    <row r="105" spans="1:10" x14ac:dyDescent="0.2">
      <c r="A105" s="143">
        <f>ROWS($A$4:A104)</f>
        <v>101</v>
      </c>
      <c r="B105" s="143">
        <f>IF(ISNUMBER(SEARCH('Part 1 JVCP Score Calc'!$L$12,D105)),MAX($B$4:B104)+1,0)</f>
        <v>101</v>
      </c>
      <c r="C105" s="172">
        <v>777577</v>
      </c>
      <c r="D105" s="173" t="s">
        <v>93</v>
      </c>
      <c r="E105" s="173" t="s">
        <v>202</v>
      </c>
      <c r="F105" s="173">
        <v>1.02</v>
      </c>
      <c r="G105" s="173" t="s">
        <v>477</v>
      </c>
      <c r="H105" s="173" t="s">
        <v>637</v>
      </c>
      <c r="J105" s="145" t="str">
        <f>IFERROR(VLOOKUP(ROWS($J$5:J105),$B$5:$H$360,4,0),"")</f>
        <v>HARLEM MT</v>
      </c>
    </row>
    <row r="106" spans="1:10" x14ac:dyDescent="0.2">
      <c r="A106" s="143">
        <f>ROWS($A$4:A105)</f>
        <v>102</v>
      </c>
      <c r="B106" s="143">
        <f>IF(ISNUMBER(SEARCH('Part 1 JVCP Score Calc'!$L$12,D106)),MAX($B$4:B105)+1,0)</f>
        <v>102</v>
      </c>
      <c r="C106" s="172">
        <v>777578</v>
      </c>
      <c r="D106" s="173" t="s">
        <v>93</v>
      </c>
      <c r="E106" s="173" t="s">
        <v>203</v>
      </c>
      <c r="F106" s="173">
        <v>1.02</v>
      </c>
      <c r="G106" s="173" t="s">
        <v>477</v>
      </c>
      <c r="H106" s="173" t="s">
        <v>637</v>
      </c>
      <c r="J106" s="145" t="str">
        <f>IFERROR(VLOOKUP(ROWS($J$5:J106),$B$5:$H$360,4,0),"")</f>
        <v>HAYS MT</v>
      </c>
    </row>
    <row r="107" spans="1:10" x14ac:dyDescent="0.2">
      <c r="A107" s="143">
        <f>ROWS($A$4:A106)</f>
        <v>103</v>
      </c>
      <c r="B107" s="143">
        <f>IF(ISNUMBER(SEARCH('Part 1 JVCP Score Calc'!$L$12,D107)),MAX($B$4:B106)+1,0)</f>
        <v>103</v>
      </c>
      <c r="C107" s="172">
        <v>777579</v>
      </c>
      <c r="D107" s="173" t="s">
        <v>93</v>
      </c>
      <c r="E107" s="173" t="s">
        <v>200</v>
      </c>
      <c r="F107" s="173">
        <v>1.01</v>
      </c>
      <c r="G107" s="173" t="s">
        <v>476</v>
      </c>
      <c r="H107" s="173" t="s">
        <v>635</v>
      </c>
      <c r="J107" s="145" t="str">
        <f>IFERROR(VLOOKUP(ROWS($J$5:J107),$B$5:$H$360,4,0),"")</f>
        <v>HEART BUTTE MT</v>
      </c>
    </row>
    <row r="108" spans="1:10" x14ac:dyDescent="0.2">
      <c r="A108" s="143">
        <f>ROWS($A$4:A107)</f>
        <v>104</v>
      </c>
      <c r="B108" s="143">
        <f>IF(ISNUMBER(SEARCH('Part 1 JVCP Score Calc'!$L$12,D108)),MAX($B$4:B107)+1,0)</f>
        <v>104</v>
      </c>
      <c r="C108" s="172">
        <v>777580</v>
      </c>
      <c r="D108" s="173" t="s">
        <v>93</v>
      </c>
      <c r="E108" s="173" t="s">
        <v>190</v>
      </c>
      <c r="F108" s="173">
        <v>0.95</v>
      </c>
      <c r="G108" s="173" t="s">
        <v>472</v>
      </c>
      <c r="H108" s="173" t="s">
        <v>630</v>
      </c>
      <c r="J108" s="145" t="str">
        <f>IFERROR(VLOOKUP(ROWS($J$5:J108),$B$5:$H$360,4,0),"")</f>
        <v>LAME DEER MT</v>
      </c>
    </row>
    <row r="109" spans="1:10" x14ac:dyDescent="0.2">
      <c r="A109" s="143">
        <f>ROWS($A$4:A108)</f>
        <v>105</v>
      </c>
      <c r="B109" s="143">
        <f>IF(ISNUMBER(SEARCH('Part 1 JVCP Score Calc'!$L$12,D109)),MAX($B$4:B108)+1,0)</f>
        <v>105</v>
      </c>
      <c r="C109" s="172">
        <v>777581</v>
      </c>
      <c r="D109" s="173" t="s">
        <v>93</v>
      </c>
      <c r="E109" s="173" t="s">
        <v>191</v>
      </c>
      <c r="F109" s="173">
        <v>0.95</v>
      </c>
      <c r="G109" s="173" t="s">
        <v>472</v>
      </c>
      <c r="H109" s="173" t="s">
        <v>631</v>
      </c>
      <c r="J109" s="145" t="str">
        <f>IFERROR(VLOOKUP(ROWS($J$5:J109),$B$5:$H$360,4,0),"")</f>
        <v>LODGE GRASS MT</v>
      </c>
    </row>
    <row r="110" spans="1:10" x14ac:dyDescent="0.2">
      <c r="A110" s="143">
        <f>ROWS($A$4:A109)</f>
        <v>106</v>
      </c>
      <c r="B110" s="143">
        <f>IF(ISNUMBER(SEARCH('Part 1 JVCP Score Calc'!$L$12,D110)),MAX($B$4:B109)+1,0)</f>
        <v>106</v>
      </c>
      <c r="C110" s="172">
        <v>777582</v>
      </c>
      <c r="D110" s="173" t="s">
        <v>93</v>
      </c>
      <c r="E110" s="173" t="s">
        <v>197</v>
      </c>
      <c r="F110" s="173">
        <v>1</v>
      </c>
      <c r="G110" s="173" t="s">
        <v>475</v>
      </c>
      <c r="H110" s="173" t="s">
        <v>634</v>
      </c>
      <c r="J110" s="145" t="str">
        <f>IFERROR(VLOOKUP(ROWS($J$5:J110),$B$5:$H$360,4,0),"")</f>
        <v>POPLAR MT</v>
      </c>
    </row>
    <row r="111" spans="1:10" x14ac:dyDescent="0.2">
      <c r="A111" s="143">
        <f>ROWS($A$4:A110)</f>
        <v>107</v>
      </c>
      <c r="B111" s="143">
        <f>IF(ISNUMBER(SEARCH('Part 1 JVCP Score Calc'!$L$12,D111)),MAX($B$4:B110)+1,0)</f>
        <v>107</v>
      </c>
      <c r="C111" s="172">
        <v>777583</v>
      </c>
      <c r="D111" s="173" t="s">
        <v>93</v>
      </c>
      <c r="E111" s="173" t="s">
        <v>196</v>
      </c>
      <c r="F111" s="173">
        <v>0.97</v>
      </c>
      <c r="G111" s="173" t="s">
        <v>474</v>
      </c>
      <c r="H111" s="173" t="s">
        <v>633</v>
      </c>
      <c r="J111" s="145" t="str">
        <f>IFERROR(VLOOKUP(ROWS($J$5:J111),$B$5:$H$360,4,0),"")</f>
        <v>PRYOR MT</v>
      </c>
    </row>
    <row r="112" spans="1:10" x14ac:dyDescent="0.2">
      <c r="A112" s="143">
        <f>ROWS($A$4:A111)</f>
        <v>108</v>
      </c>
      <c r="B112" s="143">
        <f>IF(ISNUMBER(SEARCH('Part 1 JVCP Score Calc'!$L$12,D112)),MAX($B$4:B111)+1,0)</f>
        <v>108</v>
      </c>
      <c r="C112" s="172">
        <v>777584</v>
      </c>
      <c r="D112" s="173" t="s">
        <v>93</v>
      </c>
      <c r="E112" s="173" t="s">
        <v>189</v>
      </c>
      <c r="F112" s="173">
        <v>0.93</v>
      </c>
      <c r="G112" s="173" t="s">
        <v>471</v>
      </c>
      <c r="H112" s="173" t="s">
        <v>629</v>
      </c>
      <c r="J112" s="145" t="str">
        <f>IFERROR(VLOOKUP(ROWS($J$5:J112),$B$5:$H$360,4,0),"")</f>
        <v>ST. IGNATIUS MT</v>
      </c>
    </row>
    <row r="113" spans="1:10" x14ac:dyDescent="0.2">
      <c r="A113" s="143">
        <f>ROWS($A$4:A112)</f>
        <v>109</v>
      </c>
      <c r="B113" s="143">
        <f>IF(ISNUMBER(SEARCH('Part 1 JVCP Score Calc'!$L$12,D113)),MAX($B$4:B112)+1,0)</f>
        <v>109</v>
      </c>
      <c r="C113" s="172">
        <v>777585</v>
      </c>
      <c r="D113" s="173" t="s">
        <v>93</v>
      </c>
      <c r="E113" s="173" t="s">
        <v>198</v>
      </c>
      <c r="F113" s="173">
        <v>1</v>
      </c>
      <c r="G113" s="173" t="s">
        <v>475</v>
      </c>
      <c r="H113" s="173" t="s">
        <v>634</v>
      </c>
      <c r="J113" s="145" t="str">
        <f>IFERROR(VLOOKUP(ROWS($J$5:J113),$B$5:$H$360,4,0),"")</f>
        <v>WOLF POINT MT</v>
      </c>
    </row>
    <row r="114" spans="1:10" x14ac:dyDescent="0.2">
      <c r="A114" s="143">
        <f>ROWS($A$4:A113)</f>
        <v>110</v>
      </c>
      <c r="B114" s="143">
        <f>IF(ISNUMBER(SEARCH('Part 1 JVCP Score Calc'!$L$12,D114)),MAX($B$4:B113)+1,0)</f>
        <v>110</v>
      </c>
      <c r="C114" s="172">
        <v>777586</v>
      </c>
      <c r="D114" s="173" t="s">
        <v>94</v>
      </c>
      <c r="E114" s="173" t="s">
        <v>222</v>
      </c>
      <c r="F114" s="173">
        <v>1.18</v>
      </c>
      <c r="G114" s="173" t="s">
        <v>492</v>
      </c>
      <c r="H114" s="173" t="s">
        <v>653</v>
      </c>
      <c r="J114" s="145" t="str">
        <f>IFERROR(VLOOKUP(ROWS($J$5:J114),$B$5:$H$360,4,0),"")</f>
        <v>ALPINE  CA</v>
      </c>
    </row>
    <row r="115" spans="1:10" x14ac:dyDescent="0.2">
      <c r="A115" s="143">
        <f>ROWS($A$4:A114)</f>
        <v>111</v>
      </c>
      <c r="B115" s="143">
        <f>IF(ISNUMBER(SEARCH('Part 1 JVCP Score Calc'!$L$12,D115)),MAX($B$4:B114)+1,0)</f>
        <v>111</v>
      </c>
      <c r="C115" s="172">
        <v>777587</v>
      </c>
      <c r="D115" s="173" t="s">
        <v>94</v>
      </c>
      <c r="E115" s="173" t="s">
        <v>216</v>
      </c>
      <c r="F115" s="173">
        <v>1.17</v>
      </c>
      <c r="G115" s="173" t="s">
        <v>489</v>
      </c>
      <c r="H115" s="173" t="s">
        <v>647</v>
      </c>
      <c r="J115" s="145" t="str">
        <f>IFERROR(VLOOKUP(ROWS($J$5:J115),$B$5:$H$360,4,0),"")</f>
        <v>ALTURAS  CA</v>
      </c>
    </row>
    <row r="116" spans="1:10" x14ac:dyDescent="0.2">
      <c r="A116" s="143">
        <f>ROWS($A$4:A115)</f>
        <v>112</v>
      </c>
      <c r="B116" s="143">
        <f>IF(ISNUMBER(SEARCH('Part 1 JVCP Score Calc'!$L$12,D116)),MAX($B$4:B115)+1,0)</f>
        <v>112</v>
      </c>
      <c r="C116" s="172">
        <v>777588</v>
      </c>
      <c r="D116" s="173" t="s">
        <v>94</v>
      </c>
      <c r="E116" s="173" t="s">
        <v>208</v>
      </c>
      <c r="F116" s="173">
        <v>1.1399999999999999</v>
      </c>
      <c r="G116" s="173" t="s">
        <v>481</v>
      </c>
      <c r="H116" s="173" t="s">
        <v>642</v>
      </c>
      <c r="J116" s="145" t="str">
        <f>IFERROR(VLOOKUP(ROWS($J$5:J116),$B$5:$H$360,4,0),"")</f>
        <v>AUBURN  CA</v>
      </c>
    </row>
    <row r="117" spans="1:10" x14ac:dyDescent="0.2">
      <c r="A117" s="143">
        <f>ROWS($A$4:A116)</f>
        <v>113</v>
      </c>
      <c r="B117" s="143">
        <f>IF(ISNUMBER(SEARCH('Part 1 JVCP Score Calc'!$L$12,D117)),MAX($B$4:B116)+1,0)</f>
        <v>113</v>
      </c>
      <c r="C117" s="172">
        <v>777589</v>
      </c>
      <c r="D117" s="173" t="s">
        <v>94</v>
      </c>
      <c r="E117" s="173" t="s">
        <v>217</v>
      </c>
      <c r="F117" s="173">
        <v>1.17</v>
      </c>
      <c r="G117" s="173" t="s">
        <v>490</v>
      </c>
      <c r="H117" s="173" t="s">
        <v>648</v>
      </c>
      <c r="J117" s="145" t="str">
        <f>IFERROR(VLOOKUP(ROWS($J$5:J117),$B$5:$H$360,4,0),"")</f>
        <v>BAKERSFIELD  CA</v>
      </c>
    </row>
    <row r="118" spans="1:10" x14ac:dyDescent="0.2">
      <c r="A118" s="143">
        <f>ROWS($A$4:A117)</f>
        <v>114</v>
      </c>
      <c r="B118" s="143">
        <f>IF(ISNUMBER(SEARCH('Part 1 JVCP Score Calc'!$L$12,D118)),MAX($B$4:B117)+1,0)</f>
        <v>114</v>
      </c>
      <c r="C118" s="172">
        <v>777590</v>
      </c>
      <c r="D118" s="173" t="s">
        <v>94</v>
      </c>
      <c r="E118" s="173" t="s">
        <v>231</v>
      </c>
      <c r="F118" s="173">
        <v>1.21</v>
      </c>
      <c r="G118" s="173" t="s">
        <v>494</v>
      </c>
      <c r="H118" s="173" t="s">
        <v>659</v>
      </c>
      <c r="J118" s="145" t="str">
        <f>IFERROR(VLOOKUP(ROWS($J$5:J118),$B$5:$H$360,4,0),"")</f>
        <v>BANNING  CA</v>
      </c>
    </row>
    <row r="119" spans="1:10" x14ac:dyDescent="0.2">
      <c r="A119" s="143">
        <f>ROWS($A$4:A118)</f>
        <v>115</v>
      </c>
      <c r="B119" s="143">
        <f>IF(ISNUMBER(SEARCH('Part 1 JVCP Score Calc'!$L$12,D119)),MAX($B$4:B118)+1,0)</f>
        <v>115</v>
      </c>
      <c r="C119" s="172">
        <v>777591</v>
      </c>
      <c r="D119" s="173" t="s">
        <v>94</v>
      </c>
      <c r="E119" s="173" t="s">
        <v>229</v>
      </c>
      <c r="F119" s="173">
        <v>1.19</v>
      </c>
      <c r="G119" s="173" t="s">
        <v>493</v>
      </c>
      <c r="H119" s="173" t="s">
        <v>658</v>
      </c>
      <c r="J119" s="145" t="str">
        <f>IFERROR(VLOOKUP(ROWS($J$5:J119),$B$5:$H$360,4,0),"")</f>
        <v>BELLFLOWER   CA</v>
      </c>
    </row>
    <row r="120" spans="1:10" x14ac:dyDescent="0.2">
      <c r="A120" s="143">
        <f>ROWS($A$4:A119)</f>
        <v>116</v>
      </c>
      <c r="B120" s="143">
        <f>IF(ISNUMBER(SEARCH('Part 1 JVCP Score Calc'!$L$12,D120)),MAX($B$4:B119)+1,0)</f>
        <v>116</v>
      </c>
      <c r="C120" s="172">
        <v>777592</v>
      </c>
      <c r="D120" s="173" t="s">
        <v>94</v>
      </c>
      <c r="E120" s="173" t="s">
        <v>246</v>
      </c>
      <c r="F120" s="173">
        <v>1.28</v>
      </c>
      <c r="G120" s="173" t="s">
        <v>501</v>
      </c>
      <c r="H120" s="173" t="s">
        <v>669</v>
      </c>
      <c r="J120" s="145" t="str">
        <f>IFERROR(VLOOKUP(ROWS($J$5:J120),$B$5:$H$360,4,0),"")</f>
        <v>BISHOP  CA</v>
      </c>
    </row>
    <row r="121" spans="1:10" x14ac:dyDescent="0.2">
      <c r="A121" s="143">
        <f>ROWS($A$4:A120)</f>
        <v>117</v>
      </c>
      <c r="B121" s="143">
        <f>IF(ISNUMBER(SEARCH('Part 1 JVCP Score Calc'!$L$12,D121)),MAX($B$4:B120)+1,0)</f>
        <v>117</v>
      </c>
      <c r="C121" s="172">
        <v>777593</v>
      </c>
      <c r="D121" s="173" t="s">
        <v>94</v>
      </c>
      <c r="E121" s="173" t="s">
        <v>250</v>
      </c>
      <c r="F121" s="173">
        <v>1.29</v>
      </c>
      <c r="G121" s="173" t="s">
        <v>503</v>
      </c>
      <c r="H121" s="173" t="s">
        <v>673</v>
      </c>
      <c r="J121" s="145" t="str">
        <f>IFERROR(VLOOKUP(ROWS($J$5:J121),$B$5:$H$360,4,0),"")</f>
        <v>BURNEY  CA</v>
      </c>
    </row>
    <row r="122" spans="1:10" x14ac:dyDescent="0.2">
      <c r="A122" s="143">
        <f>ROWS($A$4:A121)</f>
        <v>118</v>
      </c>
      <c r="B122" s="143">
        <f>IF(ISNUMBER(SEARCH('Part 1 JVCP Score Calc'!$L$12,D122)),MAX($B$4:B121)+1,0)</f>
        <v>118</v>
      </c>
      <c r="C122" s="172">
        <v>777594</v>
      </c>
      <c r="D122" s="173" t="s">
        <v>94</v>
      </c>
      <c r="E122" s="173" t="s">
        <v>223</v>
      </c>
      <c r="F122" s="173">
        <v>1.18</v>
      </c>
      <c r="G122" s="173" t="s">
        <v>492</v>
      </c>
      <c r="H122" s="173" t="s">
        <v>654</v>
      </c>
      <c r="J122" s="145" t="str">
        <f>IFERROR(VLOOKUP(ROWS($J$5:J122),$B$5:$H$360,4,0),"")</f>
        <v>CAMPO  CA</v>
      </c>
    </row>
    <row r="123" spans="1:10" x14ac:dyDescent="0.2">
      <c r="A123" s="143">
        <f>ROWS($A$4:A122)</f>
        <v>119</v>
      </c>
      <c r="B123" s="143">
        <f>IF(ISNUMBER(SEARCH('Part 1 JVCP Score Calc'!$L$12,D123)),MAX($B$4:B122)+1,0)</f>
        <v>119</v>
      </c>
      <c r="C123" s="172">
        <v>777595</v>
      </c>
      <c r="D123" s="173" t="s">
        <v>94</v>
      </c>
      <c r="E123" s="173" t="s">
        <v>242</v>
      </c>
      <c r="F123" s="173">
        <v>1.26</v>
      </c>
      <c r="G123" s="173" t="s">
        <v>499</v>
      </c>
      <c r="H123" s="173" t="s">
        <v>666</v>
      </c>
      <c r="J123" s="145" t="str">
        <f>IFERROR(VLOOKUP(ROWS($J$5:J123),$B$5:$H$360,4,0),"")</f>
        <v>CLOVIS  CA</v>
      </c>
    </row>
    <row r="124" spans="1:10" x14ac:dyDescent="0.2">
      <c r="A124" s="143">
        <f>ROWS($A$4:A123)</f>
        <v>120</v>
      </c>
      <c r="B124" s="143">
        <f>IF(ISNUMBER(SEARCH('Part 1 JVCP Score Calc'!$L$12,D124)),MAX($B$4:B123)+1,0)</f>
        <v>120</v>
      </c>
      <c r="C124" s="172">
        <v>777596</v>
      </c>
      <c r="D124" s="173" t="s">
        <v>94</v>
      </c>
      <c r="E124" s="173" t="s">
        <v>205</v>
      </c>
      <c r="F124" s="173">
        <v>1.08</v>
      </c>
      <c r="G124" s="173" t="s">
        <v>479</v>
      </c>
      <c r="H124" s="173" t="s">
        <v>639</v>
      </c>
      <c r="J124" s="145" t="str">
        <f>IFERROR(VLOOKUP(ROWS($J$5:J124),$B$5:$H$360,4,0),"")</f>
        <v>COLEVILLE  CA</v>
      </c>
    </row>
    <row r="125" spans="1:10" x14ac:dyDescent="0.2">
      <c r="A125" s="143">
        <f>ROWS($A$4:A124)</f>
        <v>121</v>
      </c>
      <c r="B125" s="143">
        <f>IF(ISNUMBER(SEARCH('Part 1 JVCP Score Calc'!$L$12,D125)),MAX($B$4:B124)+1,0)</f>
        <v>121</v>
      </c>
      <c r="C125" s="172">
        <v>777597</v>
      </c>
      <c r="D125" s="173" t="s">
        <v>94</v>
      </c>
      <c r="E125" s="173" t="s">
        <v>206</v>
      </c>
      <c r="F125" s="173">
        <v>1.1299999999999999</v>
      </c>
      <c r="G125" s="173" t="s">
        <v>480</v>
      </c>
      <c r="H125" s="173" t="s">
        <v>640</v>
      </c>
      <c r="J125" s="145" t="str">
        <f>IFERROR(VLOOKUP(ROWS($J$5:J125),$B$5:$H$360,4,0),"")</f>
        <v>COVELO  CA</v>
      </c>
    </row>
    <row r="126" spans="1:10" x14ac:dyDescent="0.2">
      <c r="A126" s="143">
        <f>ROWS($A$4:A125)</f>
        <v>122</v>
      </c>
      <c r="B126" s="143">
        <f>IF(ISNUMBER(SEARCH('Part 1 JVCP Score Calc'!$L$12,D126)),MAX($B$4:B125)+1,0)</f>
        <v>122</v>
      </c>
      <c r="C126" s="172">
        <v>777598</v>
      </c>
      <c r="D126" s="173" t="s">
        <v>94</v>
      </c>
      <c r="E126" s="173" t="s">
        <v>232</v>
      </c>
      <c r="F126" s="173">
        <v>1.21</v>
      </c>
      <c r="G126" s="173" t="s">
        <v>495</v>
      </c>
      <c r="H126" s="173" t="s">
        <v>660</v>
      </c>
      <c r="J126" s="145" t="str">
        <f>IFERROR(VLOOKUP(ROWS($J$5:J126),$B$5:$H$360,4,0),"")</f>
        <v>CRESCENT CITY  CA</v>
      </c>
    </row>
    <row r="127" spans="1:10" x14ac:dyDescent="0.2">
      <c r="A127" s="143">
        <f>ROWS($A$4:A126)</f>
        <v>123</v>
      </c>
      <c r="B127" s="143">
        <f>IF(ISNUMBER(SEARCH('Part 1 JVCP Score Calc'!$L$12,D127)),MAX($B$4:B126)+1,0)</f>
        <v>123</v>
      </c>
      <c r="C127" s="172">
        <v>777599</v>
      </c>
      <c r="D127" s="173" t="s">
        <v>94</v>
      </c>
      <c r="E127" s="173" t="s">
        <v>233</v>
      </c>
      <c r="F127" s="173">
        <v>1.21</v>
      </c>
      <c r="G127" s="173" t="s">
        <v>495</v>
      </c>
      <c r="H127" s="173" t="s">
        <v>660</v>
      </c>
      <c r="J127" s="145" t="str">
        <f>IFERROR(VLOOKUP(ROWS($J$5:J127),$B$5:$H$360,4,0),"")</f>
        <v>EUREKA  CA</v>
      </c>
    </row>
    <row r="128" spans="1:10" x14ac:dyDescent="0.2">
      <c r="A128" s="143">
        <f>ROWS($A$4:A127)</f>
        <v>124</v>
      </c>
      <c r="B128" s="143">
        <f>IF(ISNUMBER(SEARCH('Part 1 JVCP Score Calc'!$L$12,D128)),MAX($B$4:B127)+1,0)</f>
        <v>124</v>
      </c>
      <c r="C128" s="172">
        <v>777600</v>
      </c>
      <c r="D128" s="173" t="s">
        <v>94</v>
      </c>
      <c r="E128" s="173" t="s">
        <v>243</v>
      </c>
      <c r="F128" s="173">
        <v>1.26</v>
      </c>
      <c r="G128" s="173" t="s">
        <v>499</v>
      </c>
      <c r="H128" s="173"/>
      <c r="J128" s="145" t="str">
        <f>IFERROR(VLOOKUP(ROWS($J$5:J128),$B$5:$H$360,4,0),"")</f>
        <v>FRESNO  CA</v>
      </c>
    </row>
    <row r="129" spans="1:10" x14ac:dyDescent="0.2">
      <c r="A129" s="143">
        <f>ROWS($A$4:A128)</f>
        <v>125</v>
      </c>
      <c r="B129" s="143">
        <f>IF(ISNUMBER(SEARCH('Part 1 JVCP Score Calc'!$L$12,D129)),MAX($B$4:B128)+1,0)</f>
        <v>125</v>
      </c>
      <c r="C129" s="172">
        <v>777601</v>
      </c>
      <c r="D129" s="173" t="s">
        <v>94</v>
      </c>
      <c r="E129" s="173" t="s">
        <v>230</v>
      </c>
      <c r="F129" s="173">
        <v>1.19</v>
      </c>
      <c r="G129" s="173" t="s">
        <v>493</v>
      </c>
      <c r="H129" s="173"/>
      <c r="J129" s="145" t="str">
        <f>IFERROR(VLOOKUP(ROWS($J$5:J129),$B$5:$H$360,4,0),"")</f>
        <v>FT  MCARTHUR  CA</v>
      </c>
    </row>
    <row r="130" spans="1:10" x14ac:dyDescent="0.2">
      <c r="A130" s="143">
        <f>ROWS($A$4:A129)</f>
        <v>126</v>
      </c>
      <c r="B130" s="143">
        <f>IF(ISNUMBER(SEARCH('Part 1 JVCP Score Calc'!$L$12,D130)),MAX($B$4:B129)+1,0)</f>
        <v>126</v>
      </c>
      <c r="C130" s="172">
        <v>777602</v>
      </c>
      <c r="D130" s="173" t="s">
        <v>94</v>
      </c>
      <c r="E130" s="173" t="s">
        <v>218</v>
      </c>
      <c r="F130" s="173">
        <v>1.17</v>
      </c>
      <c r="G130" s="173" t="s">
        <v>489</v>
      </c>
      <c r="H130" s="173" t="s">
        <v>649</v>
      </c>
      <c r="J130" s="145" t="str">
        <f>IFERROR(VLOOKUP(ROWS($J$5:J130),$B$5:$H$360,4,0),"")</f>
        <v>FT. BIDWELL  CA</v>
      </c>
    </row>
    <row r="131" spans="1:10" x14ac:dyDescent="0.2">
      <c r="A131" s="143">
        <f>ROWS($A$4:A130)</f>
        <v>127</v>
      </c>
      <c r="B131" s="143">
        <f>IF(ISNUMBER(SEARCH('Part 1 JVCP Score Calc'!$L$12,D131)),MAX($B$4:B130)+1,0)</f>
        <v>127</v>
      </c>
      <c r="C131" s="172">
        <v>777603</v>
      </c>
      <c r="D131" s="173" t="s">
        <v>94</v>
      </c>
      <c r="E131" s="173" t="s">
        <v>219</v>
      </c>
      <c r="F131" s="173">
        <v>1.17</v>
      </c>
      <c r="G131" s="173" t="s">
        <v>491</v>
      </c>
      <c r="H131" s="173" t="s">
        <v>650</v>
      </c>
      <c r="J131" s="145" t="str">
        <f>IFERROR(VLOOKUP(ROWS($J$5:J131),$B$5:$H$360,4,0),"")</f>
        <v>GREENVILLE  CA</v>
      </c>
    </row>
    <row r="132" spans="1:10" x14ac:dyDescent="0.2">
      <c r="A132" s="143">
        <f>ROWS($A$4:A131)</f>
        <v>128</v>
      </c>
      <c r="B132" s="143">
        <f>IF(ISNUMBER(SEARCH('Part 1 JVCP Score Calc'!$L$12,D132)),MAX($B$4:B131)+1,0)</f>
        <v>128</v>
      </c>
      <c r="C132" s="172">
        <v>777604</v>
      </c>
      <c r="D132" s="173" t="s">
        <v>94</v>
      </c>
      <c r="E132" s="173" t="s">
        <v>245</v>
      </c>
      <c r="F132" s="173">
        <v>1.27</v>
      </c>
      <c r="G132" s="173" t="s">
        <v>500</v>
      </c>
      <c r="H132" s="173" t="s">
        <v>668</v>
      </c>
      <c r="J132" s="145" t="str">
        <f>IFERROR(VLOOKUP(ROWS($J$5:J132),$B$5:$H$360,4,0),"")</f>
        <v>HAPPY CAMP  CA</v>
      </c>
    </row>
    <row r="133" spans="1:10" x14ac:dyDescent="0.2">
      <c r="A133" s="143">
        <f>ROWS($A$4:A132)</f>
        <v>129</v>
      </c>
      <c r="B133" s="143">
        <f>IF(ISNUMBER(SEARCH('Part 1 JVCP Score Calc'!$L$12,D133)),MAX($B$4:B132)+1,0)</f>
        <v>129</v>
      </c>
      <c r="C133" s="172">
        <v>777605</v>
      </c>
      <c r="D133" s="173" t="s">
        <v>94</v>
      </c>
      <c r="E133" s="173" t="s">
        <v>209</v>
      </c>
      <c r="F133" s="173">
        <v>1.1399999999999999</v>
      </c>
      <c r="G133" s="173" t="s">
        <v>482</v>
      </c>
      <c r="H133" s="173"/>
      <c r="J133" s="145" t="str">
        <f>IFERROR(VLOOKUP(ROWS($J$5:J133),$B$5:$H$360,4,0),"")</f>
        <v>HIGHLAND  CA</v>
      </c>
    </row>
    <row r="134" spans="1:10" x14ac:dyDescent="0.2">
      <c r="A134" s="143">
        <f>ROWS($A$4:A133)</f>
        <v>130</v>
      </c>
      <c r="B134" s="143">
        <f>IF(ISNUMBER(SEARCH('Part 1 JVCP Score Calc'!$L$12,D134)),MAX($B$4:B133)+1,0)</f>
        <v>130</v>
      </c>
      <c r="C134" s="172">
        <v>777606</v>
      </c>
      <c r="D134" s="173" t="s">
        <v>94</v>
      </c>
      <c r="E134" s="173" t="s">
        <v>234</v>
      </c>
      <c r="F134" s="173">
        <v>1.21</v>
      </c>
      <c r="G134" s="173" t="s">
        <v>495</v>
      </c>
      <c r="H134" s="173" t="s">
        <v>661</v>
      </c>
      <c r="J134" s="145" t="str">
        <f>IFERROR(VLOOKUP(ROWS($J$5:J134),$B$5:$H$360,4,0),"")</f>
        <v>HOOPA  CA</v>
      </c>
    </row>
    <row r="135" spans="1:10" x14ac:dyDescent="0.2">
      <c r="A135" s="143">
        <f>ROWS($A$4:A134)</f>
        <v>131</v>
      </c>
      <c r="B135" s="143">
        <f>IF(ISNUMBER(SEARCH('Part 1 JVCP Score Calc'!$L$12,D135)),MAX($B$4:B134)+1,0)</f>
        <v>131</v>
      </c>
      <c r="C135" s="172">
        <v>777607</v>
      </c>
      <c r="D135" s="173" t="s">
        <v>94</v>
      </c>
      <c r="E135" s="173" t="s">
        <v>240</v>
      </c>
      <c r="F135" s="173">
        <v>1.23</v>
      </c>
      <c r="G135" s="173" t="s">
        <v>498</v>
      </c>
      <c r="H135" s="173" t="s">
        <v>660</v>
      </c>
      <c r="J135" s="145" t="str">
        <f>IFERROR(VLOOKUP(ROWS($J$5:J135),$B$5:$H$360,4,0),"")</f>
        <v>KLAMATH  CA</v>
      </c>
    </row>
    <row r="136" spans="1:10" x14ac:dyDescent="0.2">
      <c r="A136" s="143">
        <f>ROWS($A$4:A135)</f>
        <v>132</v>
      </c>
      <c r="B136" s="143">
        <f>IF(ISNUMBER(SEARCH('Part 1 JVCP Score Calc'!$L$12,D136)),MAX($B$4:B135)+1,0)</f>
        <v>132</v>
      </c>
      <c r="C136" s="172">
        <v>777608</v>
      </c>
      <c r="D136" s="173" t="s">
        <v>94</v>
      </c>
      <c r="E136" s="173" t="s">
        <v>247</v>
      </c>
      <c r="F136" s="173">
        <v>1.28</v>
      </c>
      <c r="G136" s="173" t="s">
        <v>502</v>
      </c>
      <c r="H136" s="173" t="s">
        <v>670</v>
      </c>
      <c r="J136" s="145" t="str">
        <f>IFERROR(VLOOKUP(ROWS($J$5:J136),$B$5:$H$360,4,0),"")</f>
        <v>LAKEPORT  CA</v>
      </c>
    </row>
    <row r="137" spans="1:10" x14ac:dyDescent="0.2">
      <c r="A137" s="143">
        <f>ROWS($A$4:A136)</f>
        <v>133</v>
      </c>
      <c r="B137" s="143">
        <f>IF(ISNUMBER(SEARCH('Part 1 JVCP Score Calc'!$L$12,D137)),MAX($B$4:B136)+1,0)</f>
        <v>133</v>
      </c>
      <c r="C137" s="172">
        <v>777609</v>
      </c>
      <c r="D137" s="173" t="s">
        <v>94</v>
      </c>
      <c r="E137" s="173" t="s">
        <v>244</v>
      </c>
      <c r="F137" s="173">
        <v>1.26</v>
      </c>
      <c r="G137" s="173" t="s">
        <v>499</v>
      </c>
      <c r="H137" s="173" t="s">
        <v>667</v>
      </c>
      <c r="J137" s="145" t="str">
        <f>IFERROR(VLOOKUP(ROWS($J$5:J137),$B$5:$H$360,4,0),"")</f>
        <v>LEMOORE  CA</v>
      </c>
    </row>
    <row r="138" spans="1:10" x14ac:dyDescent="0.2">
      <c r="A138" s="143">
        <f>ROWS($A$4:A137)</f>
        <v>134</v>
      </c>
      <c r="B138" s="143">
        <f>IF(ISNUMBER(SEARCH('Part 1 JVCP Score Calc'!$L$12,D138)),MAX($B$4:B137)+1,0)</f>
        <v>134</v>
      </c>
      <c r="C138" s="172">
        <v>777610</v>
      </c>
      <c r="D138" s="173" t="s">
        <v>94</v>
      </c>
      <c r="E138" s="173" t="s">
        <v>248</v>
      </c>
      <c r="F138" s="173">
        <v>1.28</v>
      </c>
      <c r="G138" s="173" t="s">
        <v>501</v>
      </c>
      <c r="H138" s="173" t="s">
        <v>671</v>
      </c>
      <c r="J138" s="145" t="str">
        <f>IFERROR(VLOOKUP(ROWS($J$5:J138),$B$5:$H$360,4,0),"")</f>
        <v>LONE PINE  CA</v>
      </c>
    </row>
    <row r="139" spans="1:10" x14ac:dyDescent="0.2">
      <c r="A139" s="143">
        <f>ROWS($A$4:A138)</f>
        <v>135</v>
      </c>
      <c r="B139" s="143">
        <f>IF(ISNUMBER(SEARCH('Part 1 JVCP Score Calc'!$L$12,D139)),MAX($B$4:B138)+1,0)</f>
        <v>135</v>
      </c>
      <c r="C139" s="172">
        <v>777611</v>
      </c>
      <c r="D139" s="173" t="s">
        <v>94</v>
      </c>
      <c r="E139" s="173" t="s">
        <v>253</v>
      </c>
      <c r="F139" s="173">
        <v>1.45</v>
      </c>
      <c r="G139" s="173" t="s">
        <v>505</v>
      </c>
      <c r="H139" s="173" t="s">
        <v>676</v>
      </c>
      <c r="J139" s="145" t="str">
        <f>IFERROR(VLOOKUP(ROWS($J$5:J139),$B$5:$H$360,4,0),"")</f>
        <v>OAKLAND  CA</v>
      </c>
    </row>
    <row r="140" spans="1:10" x14ac:dyDescent="0.2">
      <c r="A140" s="143">
        <f>ROWS($A$4:A139)</f>
        <v>136</v>
      </c>
      <c r="B140" s="143">
        <f>IF(ISNUMBER(SEARCH('Part 1 JVCP Score Calc'!$L$12,D140)),MAX($B$4:B139)+1,0)</f>
        <v>136</v>
      </c>
      <c r="C140" s="172">
        <v>777612</v>
      </c>
      <c r="D140" s="173" t="s">
        <v>94</v>
      </c>
      <c r="E140" s="173" t="s">
        <v>235</v>
      </c>
      <c r="F140" s="173">
        <v>1.21</v>
      </c>
      <c r="G140" s="173" t="s">
        <v>495</v>
      </c>
      <c r="H140" s="173" t="s">
        <v>662</v>
      </c>
      <c r="J140" s="145" t="str">
        <f>IFERROR(VLOOKUP(ROWS($J$5:J140),$B$5:$H$360,4,0),"")</f>
        <v>ORLEANS  CA</v>
      </c>
    </row>
    <row r="141" spans="1:10" x14ac:dyDescent="0.2">
      <c r="A141" s="143">
        <f>ROWS($A$4:A140)</f>
        <v>137</v>
      </c>
      <c r="B141" s="143">
        <f>IF(ISNUMBER(SEARCH('Part 1 JVCP Score Calc'!$L$12,D141)),MAX($B$4:B140)+1,0)</f>
        <v>137</v>
      </c>
      <c r="C141" s="172">
        <v>777613</v>
      </c>
      <c r="D141" s="173" t="s">
        <v>94</v>
      </c>
      <c r="E141" s="173" t="s">
        <v>212</v>
      </c>
      <c r="F141" s="173">
        <v>1.1499999999999999</v>
      </c>
      <c r="G141" s="173" t="s">
        <v>485</v>
      </c>
      <c r="H141" s="173" t="s">
        <v>645</v>
      </c>
      <c r="J141" s="145" t="str">
        <f>IFERROR(VLOOKUP(ROWS($J$5:J141),$B$5:$H$360,4,0),"")</f>
        <v>OROVILLE  CA</v>
      </c>
    </row>
    <row r="142" spans="1:10" x14ac:dyDescent="0.2">
      <c r="A142" s="143">
        <f>ROWS($A$4:A141)</f>
        <v>138</v>
      </c>
      <c r="B142" s="143">
        <f>IF(ISNUMBER(SEARCH('Part 1 JVCP Score Calc'!$L$12,D142)),MAX($B$4:B141)+1,0)</f>
        <v>138</v>
      </c>
      <c r="C142" s="172">
        <v>777614</v>
      </c>
      <c r="D142" s="173" t="s">
        <v>94</v>
      </c>
      <c r="E142" s="173" t="s">
        <v>236</v>
      </c>
      <c r="F142" s="173">
        <v>1.21</v>
      </c>
      <c r="G142" s="173" t="s">
        <v>494</v>
      </c>
      <c r="H142" s="173" t="s">
        <v>646</v>
      </c>
      <c r="J142" s="145" t="str">
        <f>IFERROR(VLOOKUP(ROWS($J$5:J142),$B$5:$H$360,4,0),"")</f>
        <v>PALM SPRINGS  CA</v>
      </c>
    </row>
    <row r="143" spans="1:10" x14ac:dyDescent="0.2">
      <c r="A143" s="143">
        <f>ROWS($A$4:A142)</f>
        <v>139</v>
      </c>
      <c r="B143" s="143">
        <f>IF(ISNUMBER(SEARCH('Part 1 JVCP Score Calc'!$L$12,D143)),MAX($B$4:B142)+1,0)</f>
        <v>139</v>
      </c>
      <c r="C143" s="172">
        <v>777615</v>
      </c>
      <c r="D143" s="173" t="s">
        <v>94</v>
      </c>
      <c r="E143" s="173" t="s">
        <v>224</v>
      </c>
      <c r="F143" s="173">
        <v>1.18</v>
      </c>
      <c r="G143" s="173" t="s">
        <v>492</v>
      </c>
      <c r="H143" s="173" t="s">
        <v>655</v>
      </c>
      <c r="J143" s="145" t="str">
        <f>IFERROR(VLOOKUP(ROWS($J$5:J143),$B$5:$H$360,4,0),"")</f>
        <v>PAUMA VALLEY  CA</v>
      </c>
    </row>
    <row r="144" spans="1:10" x14ac:dyDescent="0.2">
      <c r="A144" s="143">
        <f>ROWS($A$4:A143)</f>
        <v>140</v>
      </c>
      <c r="B144" s="143">
        <f>IF(ISNUMBER(SEARCH('Part 1 JVCP Score Calc'!$L$12,D144)),MAX($B$4:B143)+1,0)</f>
        <v>140</v>
      </c>
      <c r="C144" s="172">
        <v>777616</v>
      </c>
      <c r="D144" s="173" t="s">
        <v>94</v>
      </c>
      <c r="E144" s="173" t="s">
        <v>220</v>
      </c>
      <c r="F144" s="173">
        <v>1.17</v>
      </c>
      <c r="G144" s="173" t="s">
        <v>490</v>
      </c>
      <c r="H144" s="173" t="s">
        <v>651</v>
      </c>
      <c r="J144" s="145" t="str">
        <f>IFERROR(VLOOKUP(ROWS($J$5:J144),$B$5:$H$360,4,0),"")</f>
        <v>PORTERVILLE  CA</v>
      </c>
    </row>
    <row r="145" spans="1:10" x14ac:dyDescent="0.2">
      <c r="A145" s="143">
        <f>ROWS($A$4:A144)</f>
        <v>141</v>
      </c>
      <c r="B145" s="143">
        <f>IF(ISNUMBER(SEARCH('Part 1 JVCP Score Calc'!$L$12,D145)),MAX($B$4:B144)+1,0)</f>
        <v>141</v>
      </c>
      <c r="C145" s="172">
        <v>777617</v>
      </c>
      <c r="D145" s="173" t="s">
        <v>94</v>
      </c>
      <c r="E145" s="173" t="s">
        <v>251</v>
      </c>
      <c r="F145" s="173">
        <v>1.29</v>
      </c>
      <c r="G145" s="173" t="s">
        <v>503</v>
      </c>
      <c r="H145" s="173" t="s">
        <v>674</v>
      </c>
      <c r="J145" s="145" t="str">
        <f>IFERROR(VLOOKUP(ROWS($J$5:J145),$B$5:$H$360,4,0),"")</f>
        <v>REDDING  CA</v>
      </c>
    </row>
    <row r="146" spans="1:10" x14ac:dyDescent="0.2">
      <c r="A146" s="143">
        <f>ROWS($A$4:A145)</f>
        <v>142</v>
      </c>
      <c r="B146" s="143">
        <f>IF(ISNUMBER(SEARCH('Part 1 JVCP Score Calc'!$L$12,D146)),MAX($B$4:B145)+1,0)</f>
        <v>142</v>
      </c>
      <c r="C146" s="172">
        <v>777618</v>
      </c>
      <c r="D146" s="173" t="s">
        <v>94</v>
      </c>
      <c r="E146" s="173" t="s">
        <v>215</v>
      </c>
      <c r="F146" s="173">
        <v>1.1599999999999999</v>
      </c>
      <c r="G146" s="173" t="s">
        <v>488</v>
      </c>
      <c r="H146" s="173" t="s">
        <v>646</v>
      </c>
      <c r="J146" s="145" t="str">
        <f>IFERROR(VLOOKUP(ROWS($J$5:J146),$B$5:$H$360,4,0),"")</f>
        <v>RIVERSIDE  CA</v>
      </c>
    </row>
    <row r="147" spans="1:10" x14ac:dyDescent="0.2">
      <c r="A147" s="143">
        <f>ROWS($A$4:A146)</f>
        <v>143</v>
      </c>
      <c r="B147" s="143">
        <f>IF(ISNUMBER(SEARCH('Part 1 JVCP Score Calc'!$L$12,D147)),MAX($B$4:B146)+1,0)</f>
        <v>143</v>
      </c>
      <c r="C147" s="172">
        <v>777619</v>
      </c>
      <c r="D147" s="173" t="s">
        <v>94</v>
      </c>
      <c r="E147" s="173" t="s">
        <v>237</v>
      </c>
      <c r="F147" s="173">
        <v>1.21</v>
      </c>
      <c r="G147" s="173" t="s">
        <v>496</v>
      </c>
      <c r="H147" s="173" t="s">
        <v>663</v>
      </c>
      <c r="J147" s="145" t="str">
        <f>IFERROR(VLOOKUP(ROWS($J$5:J147),$B$5:$H$360,4,0),"")</f>
        <v>SACRAMENTO  CA</v>
      </c>
    </row>
    <row r="148" spans="1:10" x14ac:dyDescent="0.2">
      <c r="A148" s="143">
        <f>ROWS($A$4:A147)</f>
        <v>144</v>
      </c>
      <c r="B148" s="143">
        <f>IF(ISNUMBER(SEARCH('Part 1 JVCP Score Calc'!$L$12,D148)),MAX($B$4:B147)+1,0)</f>
        <v>144</v>
      </c>
      <c r="C148" s="172">
        <v>777620</v>
      </c>
      <c r="D148" s="173" t="s">
        <v>94</v>
      </c>
      <c r="E148" s="173" t="s">
        <v>225</v>
      </c>
      <c r="F148" s="173">
        <v>1.18</v>
      </c>
      <c r="G148" s="173" t="s">
        <v>492</v>
      </c>
      <c r="H148" s="173" t="s">
        <v>656</v>
      </c>
      <c r="J148" s="145" t="str">
        <f>IFERROR(VLOOKUP(ROWS($J$5:J148),$B$5:$H$360,4,0),"")</f>
        <v>SAN DIEGO  CA</v>
      </c>
    </row>
    <row r="149" spans="1:10" x14ac:dyDescent="0.2">
      <c r="A149" s="143">
        <f>ROWS($A$4:A148)</f>
        <v>145</v>
      </c>
      <c r="B149" s="143">
        <f>IF(ISNUMBER(SEARCH('Part 1 JVCP Score Calc'!$L$12,D149)),MAX($B$4:B148)+1,0)</f>
        <v>145</v>
      </c>
      <c r="C149" s="172">
        <v>777621</v>
      </c>
      <c r="D149" s="173" t="s">
        <v>94</v>
      </c>
      <c r="E149" s="173" t="s">
        <v>74</v>
      </c>
      <c r="F149" s="173">
        <v>1.21</v>
      </c>
      <c r="G149" s="173" t="s">
        <v>494</v>
      </c>
      <c r="H149" s="173"/>
      <c r="J149" s="145" t="str">
        <f>IFERROR(VLOOKUP(ROWS($J$5:J149),$B$5:$H$360,4,0),"")</f>
        <v>SAN JACINTO / HEMET  CA</v>
      </c>
    </row>
    <row r="150" spans="1:10" x14ac:dyDescent="0.2">
      <c r="A150" s="143">
        <f>ROWS($A$4:A149)</f>
        <v>146</v>
      </c>
      <c r="B150" s="143">
        <f>IF(ISNUMBER(SEARCH('Part 1 JVCP Score Calc'!$L$12,D150)),MAX($B$4:B149)+1,0)</f>
        <v>146</v>
      </c>
      <c r="C150" s="172">
        <v>777622</v>
      </c>
      <c r="D150" s="173" t="s">
        <v>94</v>
      </c>
      <c r="E150" s="173" t="s">
        <v>252</v>
      </c>
      <c r="F150" s="173">
        <v>1.35</v>
      </c>
      <c r="G150" s="173" t="s">
        <v>504</v>
      </c>
      <c r="H150" s="173" t="s">
        <v>675</v>
      </c>
      <c r="J150" s="145" t="str">
        <f>IFERROR(VLOOKUP(ROWS($J$5:J150),$B$5:$H$360,4,0),"")</f>
        <v>SAN JOSE  CA</v>
      </c>
    </row>
    <row r="151" spans="1:10" x14ac:dyDescent="0.2">
      <c r="A151" s="143">
        <f>ROWS($A$4:A150)</f>
        <v>147</v>
      </c>
      <c r="B151" s="143">
        <f>IF(ISNUMBER(SEARCH('Part 1 JVCP Score Calc'!$L$12,D151)),MAX($B$4:B150)+1,0)</f>
        <v>147</v>
      </c>
      <c r="C151" s="172">
        <v>777623</v>
      </c>
      <c r="D151" s="173" t="s">
        <v>94</v>
      </c>
      <c r="E151" s="173" t="s">
        <v>249</v>
      </c>
      <c r="F151" s="173">
        <v>1.28</v>
      </c>
      <c r="G151" s="173" t="s">
        <v>502</v>
      </c>
      <c r="H151" s="173" t="s">
        <v>672</v>
      </c>
      <c r="J151" s="145" t="str">
        <f>IFERROR(VLOOKUP(ROWS($J$5:J151),$B$5:$H$360,4,0),"")</f>
        <v>SANTA ROSA  CA</v>
      </c>
    </row>
    <row r="152" spans="1:10" x14ac:dyDescent="0.2">
      <c r="A152" s="143">
        <f>ROWS($A$4:A151)</f>
        <v>148</v>
      </c>
      <c r="B152" s="143">
        <f>IF(ISNUMBER(SEARCH('Part 1 JVCP Score Calc'!$L$12,D152)),MAX($B$4:B151)+1,0)</f>
        <v>148</v>
      </c>
      <c r="C152" s="172">
        <v>777624</v>
      </c>
      <c r="D152" s="173" t="s">
        <v>94</v>
      </c>
      <c r="E152" s="173" t="s">
        <v>239</v>
      </c>
      <c r="F152" s="173">
        <v>1.22</v>
      </c>
      <c r="G152" s="173" t="s">
        <v>497</v>
      </c>
      <c r="H152" s="173" t="s">
        <v>665</v>
      </c>
      <c r="J152" s="145" t="str">
        <f>IFERROR(VLOOKUP(ROWS($J$5:J152),$B$5:$H$360,4,0),"")</f>
        <v>SANTA YNEZ  CA</v>
      </c>
    </row>
    <row r="153" spans="1:10" x14ac:dyDescent="0.2">
      <c r="A153" s="143">
        <f>ROWS($A$4:A152)</f>
        <v>149</v>
      </c>
      <c r="B153" s="143">
        <f>IF(ISNUMBER(SEARCH('Part 1 JVCP Score Calc'!$L$12,D153)),MAX($B$4:B152)+1,0)</f>
        <v>149</v>
      </c>
      <c r="C153" s="172">
        <v>777625</v>
      </c>
      <c r="D153" s="173" t="s">
        <v>94</v>
      </c>
      <c r="E153" s="173" t="s">
        <v>226</v>
      </c>
      <c r="F153" s="173">
        <v>1.18</v>
      </c>
      <c r="G153" s="173" t="s">
        <v>492</v>
      </c>
      <c r="H153" s="173" t="s">
        <v>657</v>
      </c>
      <c r="J153" s="145" t="str">
        <f>IFERROR(VLOOKUP(ROWS($J$5:J153),$B$5:$H$360,4,0),"")</f>
        <v>SANTA YSABEL  CA</v>
      </c>
    </row>
    <row r="154" spans="1:10" x14ac:dyDescent="0.2">
      <c r="A154" s="143">
        <f>ROWS($A$4:A153)</f>
        <v>150</v>
      </c>
      <c r="B154" s="143">
        <f>IF(ISNUMBER(SEARCH('Part 1 JVCP Score Calc'!$L$12,D154)),MAX($B$4:B153)+1,0)</f>
        <v>150</v>
      </c>
      <c r="C154" s="172">
        <v>777626</v>
      </c>
      <c r="D154" s="173" t="s">
        <v>94</v>
      </c>
      <c r="E154" s="173" t="s">
        <v>241</v>
      </c>
      <c r="F154" s="173">
        <v>1.23</v>
      </c>
      <c r="G154" s="173" t="s">
        <v>498</v>
      </c>
      <c r="H154" s="173" t="s">
        <v>660</v>
      </c>
      <c r="J154" s="145" t="str">
        <f>IFERROR(VLOOKUP(ROWS($J$5:J154),$B$5:$H$360,4,0),"")</f>
        <v>SMITH RIVER  CA</v>
      </c>
    </row>
    <row r="155" spans="1:10" x14ac:dyDescent="0.2">
      <c r="A155" s="143">
        <f>ROWS($A$4:A154)</f>
        <v>151</v>
      </c>
      <c r="B155" s="143">
        <f>IF(ISNUMBER(SEARCH('Part 1 JVCP Score Calc'!$L$12,D155)),MAX($B$4:B154)+1,0)</f>
        <v>151</v>
      </c>
      <c r="C155" s="172">
        <v>777627</v>
      </c>
      <c r="D155" s="173" t="s">
        <v>94</v>
      </c>
      <c r="E155" s="173" t="s">
        <v>221</v>
      </c>
      <c r="F155" s="173">
        <v>1.17</v>
      </c>
      <c r="G155" s="173" t="s">
        <v>491</v>
      </c>
      <c r="H155" s="173" t="s">
        <v>652</v>
      </c>
      <c r="J155" s="145" t="str">
        <f>IFERROR(VLOOKUP(ROWS($J$5:J155),$B$5:$H$360,4,0),"")</f>
        <v>SUSANVILLE  CA</v>
      </c>
    </row>
    <row r="156" spans="1:10" x14ac:dyDescent="0.2">
      <c r="A156" s="143">
        <f>ROWS($A$4:A155)</f>
        <v>152</v>
      </c>
      <c r="B156" s="143">
        <f>IF(ISNUMBER(SEARCH('Part 1 JVCP Score Calc'!$L$12,D156)),MAX($B$4:B155)+1,0)</f>
        <v>152</v>
      </c>
      <c r="C156" s="172">
        <v>777628</v>
      </c>
      <c r="D156" s="173" t="s">
        <v>94</v>
      </c>
      <c r="E156" s="173" t="s">
        <v>227</v>
      </c>
      <c r="F156" s="173">
        <v>1.18</v>
      </c>
      <c r="G156" s="173" t="s">
        <v>492</v>
      </c>
      <c r="H156" s="173" t="s">
        <v>646</v>
      </c>
      <c r="J156" s="145" t="str">
        <f>IFERROR(VLOOKUP(ROWS($J$5:J156),$B$5:$H$360,4,0),"")</f>
        <v>TEMECULA  CA</v>
      </c>
    </row>
    <row r="157" spans="1:10" x14ac:dyDescent="0.2">
      <c r="A157" s="143">
        <f>ROWS($A$4:A156)</f>
        <v>153</v>
      </c>
      <c r="B157" s="143">
        <f>IF(ISNUMBER(SEARCH('Part 1 JVCP Score Calc'!$L$12,D157)),MAX($B$4:B156)+1,0)</f>
        <v>153</v>
      </c>
      <c r="C157" s="172">
        <v>777629</v>
      </c>
      <c r="D157" s="173" t="s">
        <v>94</v>
      </c>
      <c r="E157" s="173" t="s">
        <v>213</v>
      </c>
      <c r="F157" s="173">
        <v>1.1499999999999999</v>
      </c>
      <c r="G157" s="173" t="s">
        <v>486</v>
      </c>
      <c r="H157" s="173"/>
      <c r="J157" s="145" t="str">
        <f>IFERROR(VLOOKUP(ROWS($J$5:J157),$B$5:$H$360,4,0),"")</f>
        <v>THERMAL  CA</v>
      </c>
    </row>
    <row r="158" spans="1:10" x14ac:dyDescent="0.2">
      <c r="A158" s="143">
        <f>ROWS($A$4:A157)</f>
        <v>154</v>
      </c>
      <c r="B158" s="143">
        <f>IF(ISNUMBER(SEARCH('Part 1 JVCP Score Calc'!$L$12,D158)),MAX($B$4:B157)+1,0)</f>
        <v>154</v>
      </c>
      <c r="C158" s="172">
        <v>777630</v>
      </c>
      <c r="D158" s="173" t="s">
        <v>94</v>
      </c>
      <c r="E158" s="173" t="s">
        <v>238</v>
      </c>
      <c r="F158" s="173">
        <v>1.21</v>
      </c>
      <c r="G158" s="173" t="s">
        <v>495</v>
      </c>
      <c r="H158" s="173" t="s">
        <v>664</v>
      </c>
      <c r="J158" s="145" t="str">
        <f>IFERROR(VLOOKUP(ROWS($J$5:J158),$B$5:$H$360,4,0),"")</f>
        <v>TRINIDAD  CA</v>
      </c>
    </row>
    <row r="159" spans="1:10" x14ac:dyDescent="0.2">
      <c r="A159" s="143">
        <f>ROWS($A$4:A158)</f>
        <v>155</v>
      </c>
      <c r="B159" s="143">
        <f>IF(ISNUMBER(SEARCH('Part 1 JVCP Score Calc'!$L$12,D159)),MAX($B$4:B158)+1,0)</f>
        <v>155</v>
      </c>
      <c r="C159" s="172">
        <v>777631</v>
      </c>
      <c r="D159" s="173" t="s">
        <v>94</v>
      </c>
      <c r="E159" s="173" t="s">
        <v>210</v>
      </c>
      <c r="F159" s="173">
        <v>1.1399999999999999</v>
      </c>
      <c r="G159" s="173" t="s">
        <v>483</v>
      </c>
      <c r="H159" s="173" t="s">
        <v>643</v>
      </c>
      <c r="J159" s="145" t="str">
        <f>IFERROR(VLOOKUP(ROWS($J$5:J159),$B$5:$H$360,4,0),"")</f>
        <v>TUOLUMNE  CA</v>
      </c>
    </row>
    <row r="160" spans="1:10" x14ac:dyDescent="0.2">
      <c r="A160" s="143">
        <f>ROWS($A$4:A159)</f>
        <v>156</v>
      </c>
      <c r="B160" s="143">
        <f>IF(ISNUMBER(SEARCH('Part 1 JVCP Score Calc'!$L$12,D160)),MAX($B$4:B159)+1,0)</f>
        <v>156</v>
      </c>
      <c r="C160" s="172">
        <v>777632</v>
      </c>
      <c r="D160" s="173" t="s">
        <v>94</v>
      </c>
      <c r="E160" s="173" t="s">
        <v>207</v>
      </c>
      <c r="F160" s="173">
        <v>1.1299999999999999</v>
      </c>
      <c r="G160" s="173" t="s">
        <v>480</v>
      </c>
      <c r="H160" s="173" t="s">
        <v>641</v>
      </c>
      <c r="J160" s="145" t="str">
        <f>IFERROR(VLOOKUP(ROWS($J$5:J160),$B$5:$H$360,4,0),"")</f>
        <v>UKIAH  CA</v>
      </c>
    </row>
    <row r="161" spans="1:10" x14ac:dyDescent="0.2">
      <c r="A161" s="143">
        <f>ROWS($A$4:A160)</f>
        <v>157</v>
      </c>
      <c r="B161" s="143">
        <f>IF(ISNUMBER(SEARCH('Part 1 JVCP Score Calc'!$L$12,D161)),MAX($B$4:B160)+1,0)</f>
        <v>157</v>
      </c>
      <c r="C161" s="172">
        <v>777633</v>
      </c>
      <c r="D161" s="173" t="s">
        <v>94</v>
      </c>
      <c r="E161" s="173" t="s">
        <v>228</v>
      </c>
      <c r="F161" s="173">
        <v>1.18</v>
      </c>
      <c r="G161" s="173" t="s">
        <v>492</v>
      </c>
      <c r="H161" s="173" t="s">
        <v>657</v>
      </c>
      <c r="J161" s="145" t="str">
        <f>IFERROR(VLOOKUP(ROWS($J$5:J161),$B$5:$H$360,4,0),"")</f>
        <v>WARNER SPRINGS  CA</v>
      </c>
    </row>
    <row r="162" spans="1:10" x14ac:dyDescent="0.2">
      <c r="A162" s="143">
        <f>ROWS($A$4:A161)</f>
        <v>158</v>
      </c>
      <c r="B162" s="143">
        <f>IF(ISNUMBER(SEARCH('Part 1 JVCP Score Calc'!$L$12,D162)),MAX($B$4:B161)+1,0)</f>
        <v>158</v>
      </c>
      <c r="C162" s="172">
        <v>777634</v>
      </c>
      <c r="D162" s="173" t="s">
        <v>94</v>
      </c>
      <c r="E162" s="173" t="s">
        <v>211</v>
      </c>
      <c r="F162" s="173">
        <v>1.1399999999999999</v>
      </c>
      <c r="G162" s="173" t="s">
        <v>484</v>
      </c>
      <c r="H162" s="173" t="s">
        <v>644</v>
      </c>
      <c r="J162" s="145" t="str">
        <f>IFERROR(VLOOKUP(ROWS($J$5:J162),$B$5:$H$360,4,0),"")</f>
        <v>WILLOWS  CA</v>
      </c>
    </row>
    <row r="163" spans="1:10" x14ac:dyDescent="0.2">
      <c r="A163" s="143">
        <f>ROWS($A$4:A162)</f>
        <v>159</v>
      </c>
      <c r="B163" s="143">
        <f>IF(ISNUMBER(SEARCH('Part 1 JVCP Score Calc'!$L$12,D163)),MAX($B$4:B162)+1,0)</f>
        <v>159</v>
      </c>
      <c r="C163" s="172">
        <v>777810</v>
      </c>
      <c r="D163" s="173" t="s">
        <v>94</v>
      </c>
      <c r="E163" s="173" t="s">
        <v>214</v>
      </c>
      <c r="F163" s="173">
        <v>1.1499999999999999</v>
      </c>
      <c r="G163" s="173" t="s">
        <v>487</v>
      </c>
      <c r="H163" s="173"/>
      <c r="J163" s="145" t="str">
        <f>IFERROR(VLOOKUP(ROWS($J$5:J163),$B$5:$H$360,4,0),"")</f>
        <v>YOLO COUNTY CA</v>
      </c>
    </row>
    <row r="164" spans="1:10" x14ac:dyDescent="0.2">
      <c r="A164" s="143">
        <f>ROWS($A$4:A163)</f>
        <v>160</v>
      </c>
      <c r="B164" s="143">
        <f>IF(ISNUMBER(SEARCH('Part 1 JVCP Score Calc'!$L$12,D164)),MAX($B$4:B163)+1,0)</f>
        <v>160</v>
      </c>
      <c r="C164" s="172">
        <v>777635</v>
      </c>
      <c r="D164" s="173" t="s">
        <v>94</v>
      </c>
      <c r="E164" s="173" t="s">
        <v>204</v>
      </c>
      <c r="F164" s="173">
        <v>1.07</v>
      </c>
      <c r="G164" s="173" t="s">
        <v>478</v>
      </c>
      <c r="H164" s="173" t="s">
        <v>638</v>
      </c>
      <c r="J164" s="145" t="str">
        <f>IFERROR(VLOOKUP(ROWS($J$5:J164),$B$5:$H$360,4,0),"")</f>
        <v>YREKA  CA</v>
      </c>
    </row>
    <row r="165" spans="1:10" x14ac:dyDescent="0.2">
      <c r="A165" s="143">
        <f>ROWS($A$4:A164)</f>
        <v>161</v>
      </c>
      <c r="B165" s="143">
        <f>IF(ISNUMBER(SEARCH('Part 1 JVCP Score Calc'!$L$12,D165)),MAX($B$4:B164)+1,0)</f>
        <v>161</v>
      </c>
      <c r="C165" s="172">
        <v>777468</v>
      </c>
      <c r="D165" s="173" t="s">
        <v>95</v>
      </c>
      <c r="E165" s="173" t="s">
        <v>260</v>
      </c>
      <c r="F165" s="173">
        <v>0.95</v>
      </c>
      <c r="G165" s="173" t="s">
        <v>511</v>
      </c>
      <c r="H165" s="173" t="s">
        <v>681</v>
      </c>
      <c r="J165" s="145" t="str">
        <f>IFERROR(VLOOKUP(ROWS($J$5:J165),$B$5:$H$360,4,0),"")</f>
        <v>ABERDEEN  SD</v>
      </c>
    </row>
    <row r="166" spans="1:10" x14ac:dyDescent="0.2">
      <c r="A166" s="143">
        <f>ROWS($A$4:A165)</f>
        <v>162</v>
      </c>
      <c r="B166" s="143">
        <f>IF(ISNUMBER(SEARCH('Part 1 JVCP Score Calc'!$L$12,D166)),MAX($B$4:B165)+1,0)</f>
        <v>162</v>
      </c>
      <c r="C166" s="172">
        <v>777469</v>
      </c>
      <c r="D166" s="173" t="s">
        <v>95</v>
      </c>
      <c r="E166" s="173" t="s">
        <v>263</v>
      </c>
      <c r="F166" s="173">
        <v>0.98</v>
      </c>
      <c r="G166" s="173" t="s">
        <v>514</v>
      </c>
      <c r="H166" s="173" t="s">
        <v>684</v>
      </c>
      <c r="J166" s="145" t="str">
        <f>IFERROR(VLOOKUP(ROWS($J$5:J166),$B$5:$H$360,4,0),"")</f>
        <v>BELCOURT  ND</v>
      </c>
    </row>
    <row r="167" spans="1:10" x14ac:dyDescent="0.2">
      <c r="A167" s="143">
        <f>ROWS($A$4:A166)</f>
        <v>163</v>
      </c>
      <c r="B167" s="143">
        <f>IF(ISNUMBER(SEARCH('Part 1 JVCP Score Calc'!$L$12,D167)),MAX($B$4:B166)+1,0)</f>
        <v>163</v>
      </c>
      <c r="C167" s="172">
        <v>777470</v>
      </c>
      <c r="D167" s="173" t="s">
        <v>95</v>
      </c>
      <c r="E167" s="173" t="s">
        <v>271</v>
      </c>
      <c r="F167" s="173">
        <v>1.06</v>
      </c>
      <c r="G167" s="173" t="s">
        <v>518</v>
      </c>
      <c r="H167" s="173" t="s">
        <v>690</v>
      </c>
      <c r="J167" s="145" t="str">
        <f>IFERROR(VLOOKUP(ROWS($J$5:J167),$B$5:$H$360,4,0),"")</f>
        <v>EAGLE BUTTE  SD</v>
      </c>
    </row>
    <row r="168" spans="1:10" x14ac:dyDescent="0.2">
      <c r="A168" s="143">
        <f>ROWS($A$4:A167)</f>
        <v>164</v>
      </c>
      <c r="B168" s="143">
        <f>IF(ISNUMBER(SEARCH('Part 1 JVCP Score Calc'!$L$12,D168)),MAX($B$4:B167)+1,0)</f>
        <v>164</v>
      </c>
      <c r="C168" s="172">
        <v>777471</v>
      </c>
      <c r="D168" s="173" t="s">
        <v>95</v>
      </c>
      <c r="E168" s="173" t="s">
        <v>257</v>
      </c>
      <c r="F168" s="173">
        <v>0.94</v>
      </c>
      <c r="G168" s="173" t="s">
        <v>509</v>
      </c>
      <c r="H168" s="173" t="s">
        <v>678</v>
      </c>
      <c r="J168" s="145" t="str">
        <f>IFERROR(VLOOKUP(ROWS($J$5:J168),$B$5:$H$360,4,0),"")</f>
        <v>FORT THOMPSON  SD</v>
      </c>
    </row>
    <row r="169" spans="1:10" x14ac:dyDescent="0.2">
      <c r="A169" s="143">
        <f>ROWS($A$4:A168)</f>
        <v>165</v>
      </c>
      <c r="B169" s="143">
        <f>IF(ISNUMBER(SEARCH('Part 1 JVCP Score Calc'!$L$12,D169)),MAX($B$4:B168)+1,0)</f>
        <v>165</v>
      </c>
      <c r="C169" s="172">
        <v>777472</v>
      </c>
      <c r="D169" s="173" t="s">
        <v>95</v>
      </c>
      <c r="E169" s="173" t="s">
        <v>264</v>
      </c>
      <c r="F169" s="173">
        <v>0.98</v>
      </c>
      <c r="G169" s="173" t="s">
        <v>514</v>
      </c>
      <c r="H169" s="173" t="s">
        <v>685</v>
      </c>
      <c r="J169" s="145" t="str">
        <f>IFERROR(VLOOKUP(ROWS($J$5:J169),$B$5:$H$360,4,0),"")</f>
        <v>FORT TOTTEN  ND</v>
      </c>
    </row>
    <row r="170" spans="1:10" x14ac:dyDescent="0.2">
      <c r="A170" s="143">
        <f>ROWS($A$4:A169)</f>
        <v>166</v>
      </c>
      <c r="B170" s="143">
        <f>IF(ISNUMBER(SEARCH('Part 1 JVCP Score Calc'!$L$12,D170)),MAX($B$4:B169)+1,0)</f>
        <v>166</v>
      </c>
      <c r="C170" s="172">
        <v>777486</v>
      </c>
      <c r="D170" s="173" t="s">
        <v>95</v>
      </c>
      <c r="E170" s="173" t="s">
        <v>272</v>
      </c>
      <c r="F170" s="173">
        <v>1.06</v>
      </c>
      <c r="G170" s="173" t="s">
        <v>518</v>
      </c>
      <c r="H170" s="173" t="s">
        <v>691</v>
      </c>
      <c r="J170" s="145" t="str">
        <f>IFERROR(VLOOKUP(ROWS($J$5:J170),$B$5:$H$360,4,0),"")</f>
        <v>FORT YATES</v>
      </c>
    </row>
    <row r="171" spans="1:10" x14ac:dyDescent="0.2">
      <c r="A171" s="143">
        <f>ROWS($A$4:A170)</f>
        <v>167</v>
      </c>
      <c r="B171" s="143">
        <f>IF(ISNUMBER(SEARCH('Part 1 JVCP Score Calc'!$L$12,D171)),MAX($B$4:B170)+1,0)</f>
        <v>167</v>
      </c>
      <c r="C171" s="172">
        <v>777931</v>
      </c>
      <c r="D171" s="173" t="s">
        <v>95</v>
      </c>
      <c r="E171" s="173" t="s">
        <v>507</v>
      </c>
      <c r="F171" s="173">
        <v>0.99</v>
      </c>
      <c r="G171" s="173" t="s">
        <v>507</v>
      </c>
      <c r="H171" s="173" t="s">
        <v>633</v>
      </c>
      <c r="J171" s="145" t="str">
        <f>IFERROR(VLOOKUP(ROWS($J$5:J171),$B$5:$H$360,4,0),"")</f>
        <v>FT BELKNAP, MT</v>
      </c>
    </row>
    <row r="172" spans="1:10" x14ac:dyDescent="0.2">
      <c r="A172" s="143">
        <f>ROWS($A$4:A171)</f>
        <v>168</v>
      </c>
      <c r="B172" s="143">
        <f>IF(ISNUMBER(SEARCH('Part 1 JVCP Score Calc'!$L$12,D172)),MAX($B$4:B171)+1,0)</f>
        <v>168</v>
      </c>
      <c r="C172" s="172">
        <v>777473</v>
      </c>
      <c r="D172" s="173" t="s">
        <v>95</v>
      </c>
      <c r="E172" s="173" t="s">
        <v>265</v>
      </c>
      <c r="F172" s="173">
        <v>1.01</v>
      </c>
      <c r="G172" s="173" t="s">
        <v>515</v>
      </c>
      <c r="H172" s="173" t="s">
        <v>686</v>
      </c>
      <c r="J172" s="145" t="str">
        <f>IFERROR(VLOOKUP(ROWS($J$5:J172),$B$5:$H$360,4,0),"")</f>
        <v>KYLE  SD</v>
      </c>
    </row>
    <row r="173" spans="1:10" x14ac:dyDescent="0.2">
      <c r="A173" s="143">
        <f>ROWS($A$4:A172)</f>
        <v>169</v>
      </c>
      <c r="B173" s="143">
        <f>IF(ISNUMBER(SEARCH('Part 1 JVCP Score Calc'!$L$12,D173)),MAX($B$4:B172)+1,0)</f>
        <v>169</v>
      </c>
      <c r="C173" s="172">
        <v>777474</v>
      </c>
      <c r="D173" s="173" t="s">
        <v>95</v>
      </c>
      <c r="E173" s="173" t="s">
        <v>258</v>
      </c>
      <c r="F173" s="173">
        <v>0.94</v>
      </c>
      <c r="G173" s="173" t="s">
        <v>509</v>
      </c>
      <c r="H173" s="173" t="s">
        <v>679</v>
      </c>
      <c r="J173" s="145" t="str">
        <f>IFERROR(VLOOKUP(ROWS($J$5:J173),$B$5:$H$360,4,0),"")</f>
        <v>LOWER BRULE  SD</v>
      </c>
    </row>
    <row r="174" spans="1:10" x14ac:dyDescent="0.2">
      <c r="A174" s="143">
        <f>ROWS($A$4:A173)</f>
        <v>170</v>
      </c>
      <c r="B174" s="143">
        <f>IF(ISNUMBER(SEARCH('Part 1 JVCP Score Calc'!$L$12,D174)),MAX($B$4:B173)+1,0)</f>
        <v>170</v>
      </c>
      <c r="C174" s="172">
        <v>777475</v>
      </c>
      <c r="D174" s="173" t="s">
        <v>95</v>
      </c>
      <c r="E174" s="173" t="s">
        <v>255</v>
      </c>
      <c r="F174" s="173">
        <v>0.92</v>
      </c>
      <c r="G174" s="173" t="s">
        <v>508</v>
      </c>
      <c r="H174" s="173" t="s">
        <v>677</v>
      </c>
      <c r="J174" s="145" t="str">
        <f>IFERROR(VLOOKUP(ROWS($J$5:J174),$B$5:$H$360,4,0),"")</f>
        <v>MACY  NE</v>
      </c>
    </row>
    <row r="175" spans="1:10" x14ac:dyDescent="0.2">
      <c r="A175" s="143">
        <f>ROWS($A$4:A174)</f>
        <v>171</v>
      </c>
      <c r="B175" s="143">
        <f>IF(ISNUMBER(SEARCH('Part 1 JVCP Score Calc'!$L$12,D175)),MAX($B$4:B174)+1,0)</f>
        <v>171</v>
      </c>
      <c r="C175" s="172">
        <v>777476</v>
      </c>
      <c r="D175" s="173" t="s">
        <v>95</v>
      </c>
      <c r="E175" s="173" t="s">
        <v>273</v>
      </c>
      <c r="F175" s="173">
        <v>1.06</v>
      </c>
      <c r="G175" s="173" t="s">
        <v>518</v>
      </c>
      <c r="H175" s="173" t="s">
        <v>691</v>
      </c>
      <c r="J175" s="145" t="str">
        <f>IFERROR(VLOOKUP(ROWS($J$5:J175),$B$5:$H$360,4,0),"")</f>
        <v>MCLAUGHLIN  SD</v>
      </c>
    </row>
    <row r="176" spans="1:10" x14ac:dyDescent="0.2">
      <c r="A176" s="143">
        <f>ROWS($A$4:A175)</f>
        <v>172</v>
      </c>
      <c r="B176" s="143">
        <f>IF(ISNUMBER(SEARCH('Part 1 JVCP Score Calc'!$L$12,D176)),MAX($B$4:B175)+1,0)</f>
        <v>172</v>
      </c>
      <c r="C176" s="172">
        <v>777477</v>
      </c>
      <c r="D176" s="173" t="s">
        <v>95</v>
      </c>
      <c r="E176" s="173" t="s">
        <v>269</v>
      </c>
      <c r="F176" s="173">
        <v>1.02</v>
      </c>
      <c r="G176" s="173" t="s">
        <v>516</v>
      </c>
      <c r="H176" s="173" t="s">
        <v>688</v>
      </c>
      <c r="J176" s="145" t="str">
        <f>IFERROR(VLOOKUP(ROWS($J$5:J176),$B$5:$H$360,4,0),"")</f>
        <v>NEW TOWN  ND</v>
      </c>
    </row>
    <row r="177" spans="1:10" x14ac:dyDescent="0.2">
      <c r="A177" s="143">
        <f>ROWS($A$4:A176)</f>
        <v>173</v>
      </c>
      <c r="B177" s="143">
        <f>IF(ISNUMBER(SEARCH('Part 1 JVCP Score Calc'!$L$12,D177)),MAX($B$4:B176)+1,0)</f>
        <v>173</v>
      </c>
      <c r="C177" s="172">
        <v>777478</v>
      </c>
      <c r="D177" s="173" t="s">
        <v>95</v>
      </c>
      <c r="E177" s="173" t="s">
        <v>266</v>
      </c>
      <c r="F177" s="173">
        <v>1.01</v>
      </c>
      <c r="G177" s="173" t="s">
        <v>515</v>
      </c>
      <c r="H177" s="173" t="s">
        <v>686</v>
      </c>
      <c r="J177" s="145" t="str">
        <f>IFERROR(VLOOKUP(ROWS($J$5:J177),$B$5:$H$360,4,0),"")</f>
        <v>PINE RIDGE  SD</v>
      </c>
    </row>
    <row r="178" spans="1:10" x14ac:dyDescent="0.2">
      <c r="A178" s="143">
        <f>ROWS($A$4:A177)</f>
        <v>174</v>
      </c>
      <c r="B178" s="143">
        <f>IF(ISNUMBER(SEARCH('Part 1 JVCP Score Calc'!$L$12,D178)),MAX($B$4:B177)+1,0)</f>
        <v>174</v>
      </c>
      <c r="C178" s="172">
        <v>777479</v>
      </c>
      <c r="D178" s="173" t="s">
        <v>95</v>
      </c>
      <c r="E178" s="173" t="s">
        <v>259</v>
      </c>
      <c r="F178" s="173">
        <v>0.94</v>
      </c>
      <c r="G178" s="173" t="s">
        <v>510</v>
      </c>
      <c r="H178" s="173" t="s">
        <v>680</v>
      </c>
      <c r="J178" s="145" t="str">
        <f>IFERROR(VLOOKUP(ROWS($J$5:J178),$B$5:$H$360,4,0),"")</f>
        <v>RAPID CITY  SD</v>
      </c>
    </row>
    <row r="179" spans="1:10" x14ac:dyDescent="0.2">
      <c r="A179" s="143">
        <f>ROWS($A$4:A178)</f>
        <v>175</v>
      </c>
      <c r="B179" s="143">
        <f>IF(ISNUMBER(SEARCH('Part 1 JVCP Score Calc'!$L$12,D179)),MAX($B$4:B178)+1,0)</f>
        <v>175</v>
      </c>
      <c r="C179" s="172">
        <v>777480</v>
      </c>
      <c r="D179" s="173" t="s">
        <v>95</v>
      </c>
      <c r="E179" s="173" t="s">
        <v>267</v>
      </c>
      <c r="F179" s="173">
        <v>1.01</v>
      </c>
      <c r="G179" s="173" t="s">
        <v>515</v>
      </c>
      <c r="H179" s="173" t="s">
        <v>686</v>
      </c>
      <c r="J179" s="145" t="str">
        <f>IFERROR(VLOOKUP(ROWS($J$5:J179),$B$5:$H$360,4,0),"")</f>
        <v>RED SHIRT  SD</v>
      </c>
    </row>
    <row r="180" spans="1:10" x14ac:dyDescent="0.2">
      <c r="A180" s="143">
        <f>ROWS($A$4:A179)</f>
        <v>176</v>
      </c>
      <c r="B180" s="143">
        <f>IF(ISNUMBER(SEARCH('Part 1 JVCP Score Calc'!$L$12,D180)),MAX($B$4:B179)+1,0)</f>
        <v>176</v>
      </c>
      <c r="C180" s="172">
        <v>777481</v>
      </c>
      <c r="D180" s="173" t="s">
        <v>95</v>
      </c>
      <c r="E180" s="173" t="s">
        <v>268</v>
      </c>
      <c r="F180" s="173">
        <v>1.01</v>
      </c>
      <c r="G180" s="173" t="s">
        <v>515</v>
      </c>
      <c r="H180" s="173" t="s">
        <v>687</v>
      </c>
      <c r="J180" s="145" t="str">
        <f>IFERROR(VLOOKUP(ROWS($J$5:J180),$B$5:$H$360,4,0),"")</f>
        <v>ROSEBUD  SD</v>
      </c>
    </row>
    <row r="181" spans="1:10" x14ac:dyDescent="0.2">
      <c r="A181" s="143">
        <f>ROWS($A$4:A180)</f>
        <v>177</v>
      </c>
      <c r="B181" s="143">
        <f>IF(ISNUMBER(SEARCH('Part 1 JVCP Score Calc'!$L$12,D181)),MAX($B$4:B180)+1,0)</f>
        <v>177</v>
      </c>
      <c r="C181" s="172">
        <v>777482</v>
      </c>
      <c r="D181" s="173" t="s">
        <v>95</v>
      </c>
      <c r="E181" s="173" t="s">
        <v>261</v>
      </c>
      <c r="F181" s="173">
        <v>0.95</v>
      </c>
      <c r="G181" s="173" t="s">
        <v>512</v>
      </c>
      <c r="H181" s="173" t="s">
        <v>682</v>
      </c>
      <c r="J181" s="145" t="str">
        <f>IFERROR(VLOOKUP(ROWS($J$5:J181),$B$5:$H$360,4,0),"")</f>
        <v>SISSETON  SD</v>
      </c>
    </row>
    <row r="182" spans="1:10" x14ac:dyDescent="0.2">
      <c r="A182" s="143">
        <f>ROWS($A$4:A181)</f>
        <v>178</v>
      </c>
      <c r="B182" s="143">
        <f>IF(ISNUMBER(SEARCH('Part 1 JVCP Score Calc'!$L$12,D182)),MAX($B$4:B181)+1,0)</f>
        <v>178</v>
      </c>
      <c r="C182" s="172">
        <v>777483</v>
      </c>
      <c r="D182" s="173" t="s">
        <v>95</v>
      </c>
      <c r="E182" s="173" t="s">
        <v>270</v>
      </c>
      <c r="F182" s="173">
        <v>1.02</v>
      </c>
      <c r="G182" s="173" t="s">
        <v>517</v>
      </c>
      <c r="H182" s="173" t="s">
        <v>689</v>
      </c>
      <c r="J182" s="145" t="str">
        <f>IFERROR(VLOOKUP(ROWS($J$5:J182),$B$5:$H$360,4,0),"")</f>
        <v>TRENTON  ND</v>
      </c>
    </row>
    <row r="183" spans="1:10" x14ac:dyDescent="0.2">
      <c r="A183" s="143">
        <f>ROWS($A$4:A182)</f>
        <v>179</v>
      </c>
      <c r="B183" s="143">
        <f>IF(ISNUMBER(SEARCH('Part 1 JVCP Score Calc'!$L$12,D183)),MAX($B$4:B182)+1,0)</f>
        <v>179</v>
      </c>
      <c r="C183" s="172">
        <v>777484</v>
      </c>
      <c r="D183" s="173" t="s">
        <v>95</v>
      </c>
      <c r="E183" s="173" t="s">
        <v>262</v>
      </c>
      <c r="F183" s="173">
        <v>0.95</v>
      </c>
      <c r="G183" s="173" t="s">
        <v>513</v>
      </c>
      <c r="H183" s="173" t="s">
        <v>683</v>
      </c>
      <c r="J183" s="145" t="str">
        <f>IFERROR(VLOOKUP(ROWS($J$5:J183),$B$5:$H$360,4,0),"")</f>
        <v>WAGNER  SD</v>
      </c>
    </row>
    <row r="184" spans="1:10" x14ac:dyDescent="0.2">
      <c r="A184" s="143">
        <f>ROWS($A$4:A183)</f>
        <v>180</v>
      </c>
      <c r="B184" s="143">
        <f>IF(ISNUMBER(SEARCH('Part 1 JVCP Score Calc'!$L$12,D184)),MAX($B$4:B183)+1,0)</f>
        <v>180</v>
      </c>
      <c r="C184" s="172">
        <v>777485</v>
      </c>
      <c r="D184" s="173" t="s">
        <v>95</v>
      </c>
      <c r="E184" s="173" t="s">
        <v>256</v>
      </c>
      <c r="F184" s="173">
        <v>0.92</v>
      </c>
      <c r="G184" s="173" t="s">
        <v>508</v>
      </c>
      <c r="H184" s="173" t="s">
        <v>677</v>
      </c>
      <c r="J184" s="145" t="str">
        <f>IFERROR(VLOOKUP(ROWS($J$5:J184),$B$5:$H$360,4,0),"")</f>
        <v>WINNABAGO  NE</v>
      </c>
    </row>
    <row r="185" spans="1:10" x14ac:dyDescent="0.2">
      <c r="A185" s="143">
        <f>ROWS($A$4:A184)</f>
        <v>181</v>
      </c>
      <c r="B185" s="143">
        <f>IF(ISNUMBER(SEARCH('Part 1 JVCP Score Calc'!$L$12,D185)),MAX($B$4:B184)+1,0)</f>
        <v>181</v>
      </c>
      <c r="C185" s="172">
        <v>777775</v>
      </c>
      <c r="D185" s="173" t="s">
        <v>96</v>
      </c>
      <c r="E185" s="173" t="s">
        <v>312</v>
      </c>
      <c r="F185" s="173">
        <v>1.27</v>
      </c>
      <c r="G185" s="173" t="s">
        <v>542</v>
      </c>
      <c r="H185" s="173" t="s">
        <v>722</v>
      </c>
      <c r="J185" s="145" t="str">
        <f>IFERROR(VLOOKUP(ROWS($J$5:J185),$B$5:$H$360,4,0),"")</f>
        <v>AQUINNAH MA</v>
      </c>
    </row>
    <row r="186" spans="1:10" x14ac:dyDescent="0.2">
      <c r="A186" s="143">
        <f>ROWS($A$4:A185)</f>
        <v>182</v>
      </c>
      <c r="B186" s="143">
        <f>IF(ISNUMBER(SEARCH('Part 1 JVCP Score Calc'!$L$12,D186)),MAX($B$4:B185)+1,0)</f>
        <v>182</v>
      </c>
      <c r="C186" s="172">
        <v>777789</v>
      </c>
      <c r="D186" s="173" t="s">
        <v>96</v>
      </c>
      <c r="E186" s="173" t="s">
        <v>302</v>
      </c>
      <c r="F186" s="173">
        <v>1.1299999999999999</v>
      </c>
      <c r="G186" s="173" t="s">
        <v>538</v>
      </c>
      <c r="H186" s="173" t="s">
        <v>712</v>
      </c>
      <c r="J186" s="145" t="str">
        <f>IFERROR(VLOOKUP(ROWS($J$5:J186),$B$5:$H$360,4,0),"")</f>
        <v>BASOM, NY</v>
      </c>
    </row>
    <row r="187" spans="1:10" x14ac:dyDescent="0.2">
      <c r="A187" s="143">
        <f>ROWS($A$4:A186)</f>
        <v>183</v>
      </c>
      <c r="B187" s="143">
        <f>IF(ISNUMBER(SEARCH('Part 1 JVCP Score Calc'!$L$12,D187)),MAX($B$4:B186)+1,0)</f>
        <v>183</v>
      </c>
      <c r="C187" s="172">
        <v>777791</v>
      </c>
      <c r="D187" s="173" t="s">
        <v>96</v>
      </c>
      <c r="E187" s="173" t="s">
        <v>298</v>
      </c>
      <c r="F187" s="173">
        <v>1</v>
      </c>
      <c r="G187" s="173" t="s">
        <v>535</v>
      </c>
      <c r="H187" s="173" t="s">
        <v>702</v>
      </c>
      <c r="J187" s="145" t="str">
        <f>IFERROR(VLOOKUP(ROWS($J$5:J187),$B$5:$H$360,4,0),"")</f>
        <v>BIG CYPRESS-CLEWISTON, FL</v>
      </c>
    </row>
    <row r="188" spans="1:10" x14ac:dyDescent="0.2">
      <c r="A188" s="143">
        <f>ROWS($A$4:A187)</f>
        <v>184</v>
      </c>
      <c r="B188" s="143">
        <f>IF(ISNUMBER(SEARCH('Part 1 JVCP Score Calc'!$L$12,D188)),MAX($B$4:B187)+1,0)</f>
        <v>184</v>
      </c>
      <c r="C188" s="172">
        <v>777798</v>
      </c>
      <c r="D188" s="173" t="s">
        <v>96</v>
      </c>
      <c r="E188" s="173" t="s">
        <v>276</v>
      </c>
      <c r="F188" s="173">
        <v>0.86</v>
      </c>
      <c r="G188" s="173" t="s">
        <v>520</v>
      </c>
      <c r="H188" s="173" t="s">
        <v>694</v>
      </c>
      <c r="J188" s="145" t="str">
        <f>IFERROR(VLOOKUP(ROWS($J$5:J188),$B$5:$H$360,4,0),"")</f>
        <v>BOQUE CHITTO-PHILADELPHIA</v>
      </c>
    </row>
    <row r="189" spans="1:10" x14ac:dyDescent="0.2">
      <c r="A189" s="143">
        <f>ROWS($A$4:A188)</f>
        <v>185</v>
      </c>
      <c r="B189" s="143">
        <f>IF(ISNUMBER(SEARCH('Part 1 JVCP Score Calc'!$L$12,D189)),MAX($B$4:B188)+1,0)</f>
        <v>185</v>
      </c>
      <c r="C189" s="172">
        <v>777793</v>
      </c>
      <c r="D189" s="173" t="s">
        <v>96</v>
      </c>
      <c r="E189" s="173" t="s">
        <v>299</v>
      </c>
      <c r="F189" s="173">
        <v>1</v>
      </c>
      <c r="G189" s="173" t="s">
        <v>535</v>
      </c>
      <c r="H189" s="173" t="s">
        <v>702</v>
      </c>
      <c r="J189" s="145" t="str">
        <f>IFERROR(VLOOKUP(ROWS($J$5:J189),$B$5:$H$360,4,0),"")</f>
        <v>BRIGHTON-OKEECHOBEE</v>
      </c>
    </row>
    <row r="190" spans="1:10" x14ac:dyDescent="0.2">
      <c r="A190" s="143">
        <f>ROWS($A$4:A189)</f>
        <v>186</v>
      </c>
      <c r="B190" s="143">
        <f>IF(ISNUMBER(SEARCH('Part 1 JVCP Score Calc'!$L$12,D190)),MAX($B$4:B189)+1,0)</f>
        <v>186</v>
      </c>
      <c r="C190" s="172">
        <v>777787</v>
      </c>
      <c r="D190" s="173" t="s">
        <v>96</v>
      </c>
      <c r="E190" s="173" t="s">
        <v>303</v>
      </c>
      <c r="F190" s="173">
        <v>1.1299999999999999</v>
      </c>
      <c r="G190" s="173" t="s">
        <v>538</v>
      </c>
      <c r="H190" s="173" t="s">
        <v>713</v>
      </c>
      <c r="J190" s="145" t="str">
        <f>IFERROR(VLOOKUP(ROWS($J$5:J190),$B$5:$H$360,4,0),"")</f>
        <v>BUFFALO CLINIC-BUFFALO</v>
      </c>
    </row>
    <row r="191" spans="1:10" x14ac:dyDescent="0.2">
      <c r="A191" s="143">
        <f>ROWS($A$4:A190)</f>
        <v>187</v>
      </c>
      <c r="B191" s="143">
        <f>IF(ISNUMBER(SEARCH('Part 1 JVCP Score Calc'!$L$12,D191)),MAX($B$4:B190)+1,0)</f>
        <v>187</v>
      </c>
      <c r="C191" s="172">
        <v>777804</v>
      </c>
      <c r="D191" s="173" t="s">
        <v>96</v>
      </c>
      <c r="E191" s="173" t="s">
        <v>286</v>
      </c>
      <c r="F191" s="173">
        <v>0.92</v>
      </c>
      <c r="G191" s="173" t="s">
        <v>525</v>
      </c>
      <c r="H191" s="173" t="s">
        <v>700</v>
      </c>
      <c r="J191" s="145" t="str">
        <f>IFERROR(VLOOKUP(ROWS($J$5:J191),$B$5:$H$360,4,0),"")</f>
        <v>CATAWBA-ROCK HILL, SC</v>
      </c>
    </row>
    <row r="192" spans="1:10" x14ac:dyDescent="0.2">
      <c r="A192" s="143">
        <f>ROWS($A$4:A191)</f>
        <v>188</v>
      </c>
      <c r="B192" s="143">
        <f>IF(ISNUMBER(SEARCH('Part 1 JVCP Score Calc'!$L$12,D192)),MAX($B$4:B191)+1,0)</f>
        <v>188</v>
      </c>
      <c r="C192" s="172">
        <v>777786</v>
      </c>
      <c r="D192" s="173" t="s">
        <v>96</v>
      </c>
      <c r="E192" s="173" t="s">
        <v>304</v>
      </c>
      <c r="F192" s="173">
        <v>1.1299999999999999</v>
      </c>
      <c r="G192" s="173" t="s">
        <v>538</v>
      </c>
      <c r="H192" s="173" t="s">
        <v>714</v>
      </c>
      <c r="J192" s="145" t="str">
        <f>IFERROR(VLOOKUP(ROWS($J$5:J192),$B$5:$H$360,4,0),"")</f>
        <v>CAYUGA-VERSILLES, NY</v>
      </c>
    </row>
    <row r="193" spans="1:10" x14ac:dyDescent="0.2">
      <c r="A193" s="143">
        <f>ROWS($A$4:A192)</f>
        <v>189</v>
      </c>
      <c r="B193" s="143">
        <f>IF(ISNUMBER(SEARCH('Part 1 JVCP Score Calc'!$L$12,D193)),MAX($B$4:B192)+1,0)</f>
        <v>189</v>
      </c>
      <c r="C193" s="172">
        <v>777771</v>
      </c>
      <c r="D193" s="173" t="s">
        <v>96</v>
      </c>
      <c r="E193" s="173" t="s">
        <v>311</v>
      </c>
      <c r="F193" s="173">
        <v>1.1499999999999999</v>
      </c>
      <c r="G193" s="173" t="s">
        <v>541</v>
      </c>
      <c r="H193" s="173" t="s">
        <v>721</v>
      </c>
      <c r="J193" s="145" t="str">
        <f>IFERROR(VLOOKUP(ROWS($J$5:J193),$B$5:$H$360,4,0),"")</f>
        <v>CHARLESTOWN RI</v>
      </c>
    </row>
    <row r="194" spans="1:10" x14ac:dyDescent="0.2">
      <c r="A194" s="143">
        <f>ROWS($A$4:A193)</f>
        <v>190</v>
      </c>
      <c r="B194" s="143">
        <f>IF(ISNUMBER(SEARCH('Part 1 JVCP Score Calc'!$L$12,D194)),MAX($B$4:B193)+1,0)</f>
        <v>190</v>
      </c>
      <c r="C194" s="172">
        <v>777636</v>
      </c>
      <c r="D194" s="173" t="s">
        <v>96</v>
      </c>
      <c r="E194" s="173" t="s">
        <v>287</v>
      </c>
      <c r="F194" s="173">
        <v>0.94</v>
      </c>
      <c r="G194" s="173" t="s">
        <v>526</v>
      </c>
      <c r="H194" s="173" t="s">
        <v>701</v>
      </c>
      <c r="J194" s="145" t="str">
        <f>IFERROR(VLOOKUP(ROWS($J$5:J194),$B$5:$H$360,4,0),"")</f>
        <v>CHEROKEE  NC</v>
      </c>
    </row>
    <row r="195" spans="1:10" x14ac:dyDescent="0.2">
      <c r="A195" s="143">
        <f>ROWS($A$4:A194)</f>
        <v>191</v>
      </c>
      <c r="B195" s="143">
        <f>IF(ISNUMBER(SEARCH('Part 1 JVCP Score Calc'!$L$12,D195)),MAX($B$4:B194)+1,0)</f>
        <v>191</v>
      </c>
      <c r="C195" s="172">
        <v>777807</v>
      </c>
      <c r="D195" s="173" t="s">
        <v>96</v>
      </c>
      <c r="E195" s="173" t="s">
        <v>288</v>
      </c>
      <c r="F195" s="173">
        <v>0.94</v>
      </c>
      <c r="G195" s="173" t="s">
        <v>527</v>
      </c>
      <c r="H195" s="173" t="s">
        <v>698</v>
      </c>
      <c r="J195" s="145" t="str">
        <f>IFERROR(VLOOKUP(ROWS($J$5:J195),$B$5:$H$360,4,0),"")</f>
        <v>CHEROKEE CO. MURPHY NC</v>
      </c>
    </row>
    <row r="196" spans="1:10" x14ac:dyDescent="0.2">
      <c r="A196" s="143">
        <f>ROWS($A$4:A195)</f>
        <v>192</v>
      </c>
      <c r="B196" s="143">
        <f>IF(ISNUMBER(SEARCH('Part 1 JVCP Score Calc'!$L$12,D196)),MAX($B$4:B195)+1,0)</f>
        <v>192</v>
      </c>
      <c r="C196" s="172">
        <v>777799</v>
      </c>
      <c r="D196" s="173" t="s">
        <v>96</v>
      </c>
      <c r="E196" s="173" t="s">
        <v>277</v>
      </c>
      <c r="F196" s="173">
        <v>0.86</v>
      </c>
      <c r="G196" s="173" t="s">
        <v>521</v>
      </c>
      <c r="H196" s="173" t="s">
        <v>695</v>
      </c>
      <c r="J196" s="145" t="str">
        <f>IFERROR(VLOOKUP(ROWS($J$5:J196),$B$5:$H$360,4,0),"")</f>
        <v>CHITIMACHA-CHARENTON, LA</v>
      </c>
    </row>
    <row r="197" spans="1:10" x14ac:dyDescent="0.2">
      <c r="A197" s="143">
        <f>ROWS($A$4:A196)</f>
        <v>193</v>
      </c>
      <c r="B197" s="143">
        <f>IF(ISNUMBER(SEARCH('Part 1 JVCP Score Calc'!$L$12,D197)),MAX($B$4:B196)+1,0)</f>
        <v>193</v>
      </c>
      <c r="C197" s="172">
        <v>777770</v>
      </c>
      <c r="D197" s="173" t="s">
        <v>96</v>
      </c>
      <c r="E197" s="173" t="s">
        <v>278</v>
      </c>
      <c r="F197" s="173">
        <v>0.86</v>
      </c>
      <c r="G197" s="173" t="s">
        <v>520</v>
      </c>
      <c r="H197" s="173" t="s">
        <v>696</v>
      </c>
      <c r="J197" s="145" t="str">
        <f>IFERROR(VLOOKUP(ROWS($J$5:J197),$B$5:$H$360,4,0),"")</f>
        <v>CHOCTAW, MS</v>
      </c>
    </row>
    <row r="198" spans="1:10" x14ac:dyDescent="0.2">
      <c r="A198" s="143">
        <f>ROWS($A$4:A197)</f>
        <v>194</v>
      </c>
      <c r="B198" s="143">
        <f>IF(ISNUMBER(SEARCH('Part 1 JVCP Score Calc'!$L$12,D198)),MAX($B$4:B197)+1,0)</f>
        <v>194</v>
      </c>
      <c r="C198" s="172">
        <v>777796</v>
      </c>
      <c r="D198" s="173" t="s">
        <v>96</v>
      </c>
      <c r="E198" s="173" t="s">
        <v>279</v>
      </c>
      <c r="F198" s="173">
        <v>0.86</v>
      </c>
      <c r="G198" s="173" t="s">
        <v>520</v>
      </c>
      <c r="H198" s="173" t="s">
        <v>694</v>
      </c>
      <c r="J198" s="145" t="str">
        <f>IFERROR(VLOOKUP(ROWS($J$5:J198),$B$5:$H$360,4,0),"")</f>
        <v>CONEHATTA, MS</v>
      </c>
    </row>
    <row r="199" spans="1:10" x14ac:dyDescent="0.2">
      <c r="A199" s="143">
        <f>ROWS($A$4:A198)</f>
        <v>195</v>
      </c>
      <c r="B199" s="143">
        <f>IF(ISNUMBER(SEARCH('Part 1 JVCP Score Calc'!$L$12,D199)),MAX($B$4:B198)+1,0)</f>
        <v>195</v>
      </c>
      <c r="C199" s="172">
        <v>777800</v>
      </c>
      <c r="D199" s="173" t="s">
        <v>96</v>
      </c>
      <c r="E199" s="173" t="s">
        <v>280</v>
      </c>
      <c r="F199" s="173">
        <v>0.86</v>
      </c>
      <c r="G199" s="173" t="s">
        <v>521</v>
      </c>
      <c r="H199" s="173" t="s">
        <v>695</v>
      </c>
      <c r="J199" s="145" t="str">
        <f>IFERROR(VLOOKUP(ROWS($J$5:J199),$B$5:$H$360,4,0),"")</f>
        <v>COUSHATTA-ELTON, LA</v>
      </c>
    </row>
    <row r="200" spans="1:10" x14ac:dyDescent="0.2">
      <c r="A200" s="143">
        <f>ROWS($A$4:A199)</f>
        <v>196</v>
      </c>
      <c r="B200" s="143">
        <f>IF(ISNUMBER(SEARCH('Part 1 JVCP Score Calc'!$L$12,D200)),MAX($B$4:B199)+1,0)</f>
        <v>196</v>
      </c>
      <c r="C200" s="172">
        <v>777805</v>
      </c>
      <c r="D200" s="173" t="s">
        <v>96</v>
      </c>
      <c r="E200" s="173" t="s">
        <v>285</v>
      </c>
      <c r="F200" s="173">
        <v>0.91</v>
      </c>
      <c r="G200" s="173" t="s">
        <v>524</v>
      </c>
      <c r="H200" s="173" t="s">
        <v>699</v>
      </c>
      <c r="J200" s="145" t="str">
        <f>IFERROR(VLOOKUP(ROWS($J$5:J200),$B$5:$H$360,4,0),"")</f>
        <v>CREEK-ATMORE, AL</v>
      </c>
    </row>
    <row r="201" spans="1:10" x14ac:dyDescent="0.2">
      <c r="A201" s="143">
        <f>ROWS($A$4:A200)</f>
        <v>197</v>
      </c>
      <c r="B201" s="143">
        <f>IF(ISNUMBER(SEARCH('Part 1 JVCP Score Calc'!$L$12,D201)),MAX($B$4:B200)+1,0)</f>
        <v>197</v>
      </c>
      <c r="C201" s="172">
        <v>777790</v>
      </c>
      <c r="D201" s="173" t="s">
        <v>96</v>
      </c>
      <c r="E201" s="173" t="s">
        <v>292</v>
      </c>
      <c r="F201" s="173">
        <v>0.95</v>
      </c>
      <c r="G201" s="173" t="s">
        <v>531</v>
      </c>
      <c r="H201" s="173" t="s">
        <v>702</v>
      </c>
      <c r="J201" s="145" t="str">
        <f>IFERROR(VLOOKUP(ROWS($J$5:J201),$B$5:$H$360,4,0),"")</f>
        <v>HOLLYWOOD, FL</v>
      </c>
    </row>
    <row r="202" spans="1:10" x14ac:dyDescent="0.2">
      <c r="A202" s="143">
        <f>ROWS($A$4:A201)</f>
        <v>198</v>
      </c>
      <c r="B202" s="143">
        <f>IF(ISNUMBER(SEARCH('Part 1 JVCP Score Calc'!$L$12,D202)),MAX($B$4:B201)+1,0)</f>
        <v>198</v>
      </c>
      <c r="C202" s="172">
        <v>777792</v>
      </c>
      <c r="D202" s="173" t="s">
        <v>96</v>
      </c>
      <c r="E202" s="173" t="s">
        <v>289</v>
      </c>
      <c r="F202" s="173">
        <v>0.94</v>
      </c>
      <c r="G202" s="173" t="s">
        <v>528</v>
      </c>
      <c r="H202" s="173" t="s">
        <v>702</v>
      </c>
      <c r="J202" s="145" t="str">
        <f>IFERROR(VLOOKUP(ROWS($J$5:J202),$B$5:$H$360,4,0),"")</f>
        <v>IMMOKALEE, FL</v>
      </c>
    </row>
    <row r="203" spans="1:10" x14ac:dyDescent="0.2">
      <c r="A203" s="143">
        <f>ROWS($A$4:A202)</f>
        <v>199</v>
      </c>
      <c r="B203" s="143">
        <f>IF(ISNUMBER(SEARCH('Part 1 JVCP Score Calc'!$L$12,D203)),MAX($B$4:B202)+1,0)</f>
        <v>199</v>
      </c>
      <c r="C203" s="172">
        <v>777774</v>
      </c>
      <c r="D203" s="173" t="s">
        <v>96</v>
      </c>
      <c r="E203" s="173" t="s">
        <v>305</v>
      </c>
      <c r="F203" s="173">
        <v>1.1299999999999999</v>
      </c>
      <c r="G203" s="173" t="s">
        <v>538</v>
      </c>
      <c r="H203" s="173" t="s">
        <v>715</v>
      </c>
      <c r="J203" s="145" t="str">
        <f>IFERROR(VLOOKUP(ROWS($J$5:J203),$B$5:$H$360,4,0),"")</f>
        <v>IRVING NY</v>
      </c>
    </row>
    <row r="204" spans="1:10" x14ac:dyDescent="0.2">
      <c r="A204" s="143">
        <f>ROWS($A$4:A203)</f>
        <v>200</v>
      </c>
      <c r="B204" s="143">
        <f>IF(ISNUMBER(SEARCH('Part 1 JVCP Score Calc'!$L$12,D204)),MAX($B$4:B203)+1,0)</f>
        <v>200</v>
      </c>
      <c r="C204" s="172">
        <v>777802</v>
      </c>
      <c r="D204" s="173" t="s">
        <v>96</v>
      </c>
      <c r="E204" s="173" t="s">
        <v>274</v>
      </c>
      <c r="F204" s="173">
        <v>0.82</v>
      </c>
      <c r="G204" s="173" t="s">
        <v>519</v>
      </c>
      <c r="H204" s="173" t="s">
        <v>692</v>
      </c>
      <c r="J204" s="145" t="str">
        <f>IFERROR(VLOOKUP(ROWS($J$5:J204),$B$5:$H$360,4,0),"")</f>
        <v>JENA BAND - JENA, LA</v>
      </c>
    </row>
    <row r="205" spans="1:10" x14ac:dyDescent="0.2">
      <c r="A205" s="143">
        <f>ROWS($A$4:A204)</f>
        <v>201</v>
      </c>
      <c r="B205" s="143">
        <f>IF(ISNUMBER(SEARCH('Part 1 JVCP Score Calc'!$L$12,D205)),MAX($B$4:B204)+1,0)</f>
        <v>201</v>
      </c>
      <c r="C205" s="172">
        <v>777803</v>
      </c>
      <c r="D205" s="173" t="s">
        <v>96</v>
      </c>
      <c r="E205" s="173" t="s">
        <v>281</v>
      </c>
      <c r="F205" s="173">
        <v>0.86</v>
      </c>
      <c r="G205" s="173" t="s">
        <v>522</v>
      </c>
      <c r="H205" s="173" t="s">
        <v>697</v>
      </c>
      <c r="J205" s="145" t="str">
        <f>IFERROR(VLOOKUP(ROWS($J$5:J205),$B$5:$H$360,4,0),"")</f>
        <v>LIVINGSTON, TX</v>
      </c>
    </row>
    <row r="206" spans="1:10" x14ac:dyDescent="0.2">
      <c r="A206" s="143">
        <f>ROWS($A$4:A205)</f>
        <v>202</v>
      </c>
      <c r="B206" s="143">
        <f>IF(ISNUMBER(SEARCH('Part 1 JVCP Score Calc'!$L$12,D206)),MAX($B$4:B205)+1,0)</f>
        <v>202</v>
      </c>
      <c r="C206" s="172">
        <v>777776</v>
      </c>
      <c r="D206" s="173" t="s">
        <v>96</v>
      </c>
      <c r="E206" s="173" t="s">
        <v>788</v>
      </c>
      <c r="F206" s="173">
        <v>0.94</v>
      </c>
      <c r="G206" s="173" t="s">
        <v>529</v>
      </c>
      <c r="H206" s="173" t="s">
        <v>703</v>
      </c>
      <c r="J206" s="145" t="str">
        <f>IFERROR(VLOOKUP(ROWS($J$5:J206),$B$5:$H$360,4,0),"")</f>
        <v>MALISEET-HOULTON, ME</v>
      </c>
    </row>
    <row r="207" spans="1:10" x14ac:dyDescent="0.2">
      <c r="A207" s="143">
        <f>ROWS($A$4:A206)</f>
        <v>203</v>
      </c>
      <c r="B207" s="143">
        <f>IF(ISNUMBER(SEARCH('Part 1 JVCP Score Calc'!$L$12,D207)),MAX($B$4:B206)+1,0)</f>
        <v>203</v>
      </c>
      <c r="C207" s="172">
        <v>777794</v>
      </c>
      <c r="D207" s="173" t="s">
        <v>96</v>
      </c>
      <c r="E207" s="173" t="s">
        <v>293</v>
      </c>
      <c r="F207" s="173">
        <v>0.97</v>
      </c>
      <c r="G207" s="173" t="s">
        <v>532</v>
      </c>
      <c r="H207" s="173" t="s">
        <v>705</v>
      </c>
      <c r="J207" s="145" t="str">
        <f>IFERROR(VLOOKUP(ROWS($J$5:J207),$B$5:$H$360,4,0),"")</f>
        <v>MICCOSUKEE VILLAGE, FL</v>
      </c>
    </row>
    <row r="208" spans="1:10" x14ac:dyDescent="0.2">
      <c r="A208" s="143">
        <f>ROWS($A$4:A207)</f>
        <v>204</v>
      </c>
      <c r="B208" s="143">
        <f>IF(ISNUMBER(SEARCH('Part 1 JVCP Score Calc'!$L$12,D208)),MAX($B$4:B207)+1,0)</f>
        <v>204</v>
      </c>
      <c r="C208" s="172">
        <v>777778</v>
      </c>
      <c r="D208" s="173" t="s">
        <v>96</v>
      </c>
      <c r="E208" s="173" t="s">
        <v>290</v>
      </c>
      <c r="F208" s="173">
        <v>0.94</v>
      </c>
      <c r="G208" s="173" t="s">
        <v>530</v>
      </c>
      <c r="H208" s="173" t="s">
        <v>704</v>
      </c>
      <c r="J208" s="145" t="str">
        <f>IFERROR(VLOOKUP(ROWS($J$5:J208),$B$5:$H$360,4,0),"")</f>
        <v>MICMAC-LITTLETON, ME</v>
      </c>
    </row>
    <row r="209" spans="1:10" x14ac:dyDescent="0.2">
      <c r="A209" s="143">
        <f>ROWS($A$4:A208)</f>
        <v>205</v>
      </c>
      <c r="B209" s="143">
        <f>IF(ISNUMBER(SEARCH('Part 1 JVCP Score Calc'!$L$12,D209)),MAX($B$4:B208)+1,0)</f>
        <v>205</v>
      </c>
      <c r="C209" s="172">
        <v>777777</v>
      </c>
      <c r="D209" s="173" t="s">
        <v>96</v>
      </c>
      <c r="E209" s="173" t="s">
        <v>291</v>
      </c>
      <c r="F209" s="173">
        <v>0.94</v>
      </c>
      <c r="G209" s="173" t="s">
        <v>530</v>
      </c>
      <c r="H209" s="173" t="s">
        <v>704</v>
      </c>
      <c r="J209" s="145" t="str">
        <f>IFERROR(VLOOKUP(ROWS($J$5:J209),$B$5:$H$360,4,0),"")</f>
        <v>MICMAC-PRESQUE ISLE, ME</v>
      </c>
    </row>
    <row r="210" spans="1:10" x14ac:dyDescent="0.2">
      <c r="A210" s="143">
        <f>ROWS($A$4:A209)</f>
        <v>206</v>
      </c>
      <c r="B210" s="143">
        <f>IF(ISNUMBER(SEARCH('Part 1 JVCP Score Calc'!$L$12,D210)),MAX($B$4:B209)+1,0)</f>
        <v>206</v>
      </c>
      <c r="C210" s="172">
        <v>777782</v>
      </c>
      <c r="D210" s="173" t="s">
        <v>96</v>
      </c>
      <c r="E210" s="173" t="s">
        <v>309</v>
      </c>
      <c r="F210" s="173">
        <v>1.1399999999999999</v>
      </c>
      <c r="G210" s="173" t="s">
        <v>540</v>
      </c>
      <c r="H210" s="173" t="s">
        <v>719</v>
      </c>
      <c r="J210" s="145" t="str">
        <f>IFERROR(VLOOKUP(ROWS($J$5:J210),$B$5:$H$360,4,0),"")</f>
        <v>MOHEGAN-UNCASVILLE, CT</v>
      </c>
    </row>
    <row r="211" spans="1:10" x14ac:dyDescent="0.2">
      <c r="A211" s="143">
        <f>ROWS($A$4:A210)</f>
        <v>207</v>
      </c>
      <c r="B211" s="143">
        <f>IF(ISNUMBER(SEARCH('Part 1 JVCP Score Calc'!$L$12,D211)),MAX($B$4:B210)+1,0)</f>
        <v>207</v>
      </c>
      <c r="C211" s="172">
        <v>777961</v>
      </c>
      <c r="D211" s="173" t="s">
        <v>96</v>
      </c>
      <c r="E211" s="173" t="s">
        <v>543</v>
      </c>
      <c r="F211" s="173">
        <v>0.97</v>
      </c>
      <c r="G211" s="173" t="s">
        <v>543</v>
      </c>
      <c r="H211" s="173" t="s">
        <v>723</v>
      </c>
      <c r="J211" s="145" t="str">
        <f>IFERROR(VLOOKUP(ROWS($J$5:J211),$B$5:$H$360,4,0),"")</f>
        <v>NESHOBA, MS</v>
      </c>
    </row>
    <row r="212" spans="1:10" x14ac:dyDescent="0.2">
      <c r="A212" s="143">
        <f>ROWS($A$4:A211)</f>
        <v>208</v>
      </c>
      <c r="B212" s="143">
        <f>IF(ISNUMBER(SEARCH('Part 1 JVCP Score Calc'!$L$12,D212)),MAX($B$4:B211)+1,0)</f>
        <v>208</v>
      </c>
      <c r="C212" s="172">
        <v>777772</v>
      </c>
      <c r="D212" s="173" t="s">
        <v>96</v>
      </c>
      <c r="E212" s="173" t="s">
        <v>295</v>
      </c>
      <c r="F212" s="173">
        <v>0.99</v>
      </c>
      <c r="G212" s="173" t="s">
        <v>534</v>
      </c>
      <c r="H212" s="173" t="s">
        <v>707</v>
      </c>
      <c r="J212" s="145" t="str">
        <f>IFERROR(VLOOKUP(ROWS($J$5:J212),$B$5:$H$360,4,0),"")</f>
        <v>OLD TOWN ME</v>
      </c>
    </row>
    <row r="213" spans="1:10" x14ac:dyDescent="0.2">
      <c r="A213" s="143">
        <f>ROWS($A$4:A212)</f>
        <v>209</v>
      </c>
      <c r="B213" s="143">
        <f>IF(ISNUMBER(SEARCH('Part 1 JVCP Score Calc'!$L$12,D213)),MAX($B$4:B212)+1,0)</f>
        <v>209</v>
      </c>
      <c r="C213" s="172">
        <v>777783</v>
      </c>
      <c r="D213" s="173" t="s">
        <v>96</v>
      </c>
      <c r="E213" s="173" t="s">
        <v>306</v>
      </c>
      <c r="F213" s="173">
        <v>1.1299999999999999</v>
      </c>
      <c r="G213" s="173" t="s">
        <v>539</v>
      </c>
      <c r="H213" s="173" t="s">
        <v>716</v>
      </c>
      <c r="J213" s="145" t="str">
        <f>IFERROR(VLOOKUP(ROWS($J$5:J213),$B$5:$H$360,4,0),"")</f>
        <v>ONEIDA, NY</v>
      </c>
    </row>
    <row r="214" spans="1:10" x14ac:dyDescent="0.2">
      <c r="A214" s="143">
        <f>ROWS($A$4:A213)</f>
        <v>210</v>
      </c>
      <c r="B214" s="143">
        <f>IF(ISNUMBER(SEARCH('Part 1 JVCP Score Calc'!$L$12,D214)),MAX($B$4:B213)+1,0)</f>
        <v>210</v>
      </c>
      <c r="C214" s="172">
        <v>777785</v>
      </c>
      <c r="D214" s="173" t="s">
        <v>96</v>
      </c>
      <c r="E214" s="173" t="s">
        <v>307</v>
      </c>
      <c r="F214" s="173">
        <v>1.1299999999999999</v>
      </c>
      <c r="G214" s="173" t="s">
        <v>539</v>
      </c>
      <c r="H214" s="173" t="s">
        <v>717</v>
      </c>
      <c r="J214" s="145" t="str">
        <f>IFERROR(VLOOKUP(ROWS($J$5:J214),$B$5:$H$360,4,0),"")</f>
        <v>ONONDAGA-NEDROW, NY</v>
      </c>
    </row>
    <row r="215" spans="1:10" x14ac:dyDescent="0.2">
      <c r="A215" s="143">
        <f>ROWS($A$4:A214)</f>
        <v>211</v>
      </c>
      <c r="B215" s="143">
        <f>IF(ISNUMBER(SEARCH('Part 1 JVCP Score Calc'!$L$12,D215)),MAX($B$4:B214)+1,0)</f>
        <v>211</v>
      </c>
      <c r="C215" s="172">
        <v>777781</v>
      </c>
      <c r="D215" s="173" t="s">
        <v>96</v>
      </c>
      <c r="E215" s="173" t="s">
        <v>310</v>
      </c>
      <c r="F215" s="173">
        <v>1.1399999999999999</v>
      </c>
      <c r="G215" s="173" t="s">
        <v>540</v>
      </c>
      <c r="H215" s="173" t="s">
        <v>720</v>
      </c>
      <c r="J215" s="145" t="str">
        <f>IFERROR(VLOOKUP(ROWS($J$5:J215),$B$5:$H$360,4,0),"")</f>
        <v>PEQUOT-MASHANTUCKET, CT</v>
      </c>
    </row>
    <row r="216" spans="1:10" x14ac:dyDescent="0.2">
      <c r="A216" s="143">
        <f>ROWS($A$4:A215)</f>
        <v>212</v>
      </c>
      <c r="B216" s="143">
        <f>IF(ISNUMBER(SEARCH('Part 1 JVCP Score Calc'!$L$12,D216)),MAX($B$4:B215)+1,0)</f>
        <v>212</v>
      </c>
      <c r="C216" s="172">
        <v>777780</v>
      </c>
      <c r="D216" s="173" t="s">
        <v>96</v>
      </c>
      <c r="E216" s="173" t="s">
        <v>296</v>
      </c>
      <c r="F216" s="173">
        <v>0.99</v>
      </c>
      <c r="G216" s="173" t="s">
        <v>534</v>
      </c>
      <c r="H216" s="173" t="s">
        <v>708</v>
      </c>
      <c r="J216" s="145" t="str">
        <f>IFERROR(VLOOKUP(ROWS($J$5:J216),$B$5:$H$360,4,0),"")</f>
        <v>PERRY, ME</v>
      </c>
    </row>
    <row r="217" spans="1:10" x14ac:dyDescent="0.2">
      <c r="A217" s="143">
        <f>ROWS($A$4:A216)</f>
        <v>213</v>
      </c>
      <c r="B217" s="143">
        <f>IF(ISNUMBER(SEARCH('Part 1 JVCP Score Calc'!$L$12,D217)),MAX($B$4:B216)+1,0)</f>
        <v>213</v>
      </c>
      <c r="C217" s="172">
        <v>777779</v>
      </c>
      <c r="D217" s="173" t="s">
        <v>96</v>
      </c>
      <c r="E217" s="173" t="s">
        <v>297</v>
      </c>
      <c r="F217" s="173">
        <v>0.99</v>
      </c>
      <c r="G217" s="173" t="s">
        <v>534</v>
      </c>
      <c r="H217" s="173" t="s">
        <v>709</v>
      </c>
      <c r="J217" s="145" t="str">
        <f>IFERROR(VLOOKUP(ROWS($J$5:J217),$B$5:$H$360,4,0),"")</f>
        <v>PRINCTON, ME</v>
      </c>
    </row>
    <row r="218" spans="1:10" x14ac:dyDescent="0.2">
      <c r="A218" s="143">
        <f>ROWS($A$4:A217)</f>
        <v>214</v>
      </c>
      <c r="B218" s="143">
        <f>IF(ISNUMBER(SEARCH('Part 1 JVCP Score Calc'!$L$12,D218)),MAX($B$4:B217)+1,0)</f>
        <v>214</v>
      </c>
      <c r="C218" s="172">
        <v>777795</v>
      </c>
      <c r="D218" s="173" t="s">
        <v>96</v>
      </c>
      <c r="E218" s="173" t="s">
        <v>282</v>
      </c>
      <c r="F218" s="173">
        <v>0.86</v>
      </c>
      <c r="G218" s="173" t="s">
        <v>520</v>
      </c>
      <c r="H218" s="173" t="s">
        <v>694</v>
      </c>
      <c r="J218" s="145" t="str">
        <f>IFERROR(VLOOKUP(ROWS($J$5:J218),$B$5:$H$360,4,0),"")</f>
        <v>REDWATER-CARTHAGE, MS</v>
      </c>
    </row>
    <row r="219" spans="1:10" x14ac:dyDescent="0.2">
      <c r="A219" s="143">
        <f>ROWS($A$4:A218)</f>
        <v>215</v>
      </c>
      <c r="B219" s="143">
        <f>IF(ISNUMBER(SEARCH('Part 1 JVCP Score Calc'!$L$12,D219)),MAX($B$4:B218)+1,0)</f>
        <v>215</v>
      </c>
      <c r="C219" s="172">
        <v>777806</v>
      </c>
      <c r="D219" s="173" t="s">
        <v>96</v>
      </c>
      <c r="E219" s="173" t="s">
        <v>284</v>
      </c>
      <c r="F219" s="173">
        <v>0.89</v>
      </c>
      <c r="G219" s="173" t="s">
        <v>523</v>
      </c>
      <c r="H219" s="173" t="s">
        <v>698</v>
      </c>
      <c r="J219" s="145" t="str">
        <f>IFERROR(VLOOKUP(ROWS($J$5:J219),$B$5:$H$360,4,0),"")</f>
        <v>ROBBINSONVILLE, NC</v>
      </c>
    </row>
    <row r="220" spans="1:10" x14ac:dyDescent="0.2">
      <c r="A220" s="143">
        <f>ROWS($A$4:A219)</f>
        <v>216</v>
      </c>
      <c r="B220" s="143">
        <f>IF(ISNUMBER(SEARCH('Part 1 JVCP Score Calc'!$L$12,D220)),MAX($B$4:B219)+1,0)</f>
        <v>216</v>
      </c>
      <c r="C220" s="172">
        <v>777773</v>
      </c>
      <c r="D220" s="173" t="s">
        <v>96</v>
      </c>
      <c r="E220" s="173" t="s">
        <v>301</v>
      </c>
      <c r="F220" s="173">
        <v>1.02</v>
      </c>
      <c r="G220" s="173" t="s">
        <v>537</v>
      </c>
      <c r="H220" s="173" t="s">
        <v>711</v>
      </c>
      <c r="J220" s="145" t="str">
        <f>IFERROR(VLOOKUP(ROWS($J$5:J220),$B$5:$H$360,4,0),"")</f>
        <v>SALAMANCA NY</v>
      </c>
    </row>
    <row r="221" spans="1:10" x14ac:dyDescent="0.2">
      <c r="A221" s="143">
        <f>ROWS($A$4:A220)</f>
        <v>217</v>
      </c>
      <c r="B221" s="143">
        <f>IF(ISNUMBER(SEARCH('Part 1 JVCP Score Calc'!$L$12,D221)),MAX($B$4:B220)+1,0)</f>
        <v>217</v>
      </c>
      <c r="C221" s="172">
        <v>777784</v>
      </c>
      <c r="D221" s="173" t="s">
        <v>96</v>
      </c>
      <c r="E221" s="173" t="s">
        <v>300</v>
      </c>
      <c r="F221" s="173">
        <v>1.01</v>
      </c>
      <c r="G221" s="173" t="s">
        <v>536</v>
      </c>
      <c r="H221" s="173" t="s">
        <v>710</v>
      </c>
      <c r="J221" s="145" t="str">
        <f>IFERROR(VLOOKUP(ROWS($J$5:J221),$B$5:$H$360,4,0),"")</f>
        <v>ST REGIS-AKWESASNE, NY</v>
      </c>
    </row>
    <row r="222" spans="1:10" x14ac:dyDescent="0.2">
      <c r="A222" s="143">
        <f>ROWS($A$4:A221)</f>
        <v>218</v>
      </c>
      <c r="B222" s="143">
        <f>IF(ISNUMBER(SEARCH('Part 1 JVCP Score Calc'!$L$12,D222)),MAX($B$4:B221)+1,0)</f>
        <v>218</v>
      </c>
      <c r="C222" s="172">
        <v>777768</v>
      </c>
      <c r="D222" s="173" t="s">
        <v>96</v>
      </c>
      <c r="E222" s="173" t="s">
        <v>294</v>
      </c>
      <c r="F222" s="173">
        <v>0.98</v>
      </c>
      <c r="G222" s="173" t="s">
        <v>533</v>
      </c>
      <c r="H222" s="173" t="s">
        <v>706</v>
      </c>
      <c r="J222" s="145" t="str">
        <f>IFERROR(VLOOKUP(ROWS($J$5:J222),$B$5:$H$360,4,0),"")</f>
        <v>TAMA IA</v>
      </c>
    </row>
    <row r="223" spans="1:10" x14ac:dyDescent="0.2">
      <c r="A223" s="143">
        <f>ROWS($A$4:A222)</f>
        <v>219</v>
      </c>
      <c r="B223" s="143">
        <f>IF(ISNUMBER(SEARCH('Part 1 JVCP Score Calc'!$L$12,D223)),MAX($B$4:B222)+1,0)</f>
        <v>219</v>
      </c>
      <c r="C223" s="172">
        <v>777797</v>
      </c>
      <c r="D223" s="173" t="s">
        <v>96</v>
      </c>
      <c r="E223" s="173" t="s">
        <v>283</v>
      </c>
      <c r="F223" s="173">
        <v>0.86</v>
      </c>
      <c r="G223" s="173" t="s">
        <v>520</v>
      </c>
      <c r="H223" s="173" t="s">
        <v>694</v>
      </c>
      <c r="J223" s="145" t="str">
        <f>IFERROR(VLOOKUP(ROWS($J$5:J223),$B$5:$H$360,4,0),"")</f>
        <v>TUCKER-PHILADELPHIA, MS</v>
      </c>
    </row>
    <row r="224" spans="1:10" x14ac:dyDescent="0.2">
      <c r="A224" s="143">
        <f>ROWS($A$4:A223)</f>
        <v>220</v>
      </c>
      <c r="B224" s="143">
        <f>IF(ISNUMBER(SEARCH('Part 1 JVCP Score Calc'!$L$12,D224)),MAX($B$4:B223)+1,0)</f>
        <v>220</v>
      </c>
      <c r="C224" s="172">
        <v>777801</v>
      </c>
      <c r="D224" s="173" t="s">
        <v>96</v>
      </c>
      <c r="E224" s="173" t="s">
        <v>275</v>
      </c>
      <c r="F224" s="173">
        <v>0.82</v>
      </c>
      <c r="G224" s="173" t="s">
        <v>519</v>
      </c>
      <c r="H224" s="173" t="s">
        <v>693</v>
      </c>
      <c r="J224" s="145" t="str">
        <f>IFERROR(VLOOKUP(ROWS($J$5:J224),$B$5:$H$360,4,0),"")</f>
        <v>TUNICA-BILOXI-MARKSVILLE,</v>
      </c>
    </row>
    <row r="225" spans="1:10" x14ac:dyDescent="0.2">
      <c r="A225" s="143">
        <f>ROWS($A$4:A224)</f>
        <v>221</v>
      </c>
      <c r="B225" s="143">
        <f>IF(ISNUMBER(SEARCH('Part 1 JVCP Score Calc'!$L$12,D225)),MAX($B$4:B224)+1,0)</f>
        <v>221</v>
      </c>
      <c r="C225" s="172">
        <v>777788</v>
      </c>
      <c r="D225" s="173" t="s">
        <v>96</v>
      </c>
      <c r="E225" s="173" t="s">
        <v>308</v>
      </c>
      <c r="F225" s="173">
        <v>1.1299999999999999</v>
      </c>
      <c r="G225" s="173" t="s">
        <v>538</v>
      </c>
      <c r="H225" s="173" t="s">
        <v>718</v>
      </c>
      <c r="J225" s="145" t="str">
        <f>IFERROR(VLOOKUP(ROWS($J$5:J225),$B$5:$H$360,4,0),"")</f>
        <v>TUSCARORA-SANBORN</v>
      </c>
    </row>
    <row r="226" spans="1:10" x14ac:dyDescent="0.2">
      <c r="A226" s="143">
        <f>ROWS($A$4:A225)</f>
        <v>222</v>
      </c>
      <c r="B226" s="143">
        <f>IF(ISNUMBER(SEARCH('Part 1 JVCP Score Calc'!$L$12,D226)),MAX($B$4:B225)+1,0)</f>
        <v>222</v>
      </c>
      <c r="C226" s="172">
        <v>777637</v>
      </c>
      <c r="D226" s="173" t="s">
        <v>97</v>
      </c>
      <c r="E226" s="173" t="s">
        <v>325</v>
      </c>
      <c r="F226" s="173">
        <v>1</v>
      </c>
      <c r="G226" s="173" t="s">
        <v>545</v>
      </c>
      <c r="H226" s="173" t="s">
        <v>730</v>
      </c>
      <c r="J226" s="145" t="str">
        <f>IFERROR(VLOOKUP(ROWS($J$5:J226),$B$5:$H$360,4,0),"")</f>
        <v>CHINLE  AZ</v>
      </c>
    </row>
    <row r="227" spans="1:10" x14ac:dyDescent="0.2">
      <c r="A227" s="143">
        <f>ROWS($A$4:A226)</f>
        <v>223</v>
      </c>
      <c r="B227" s="143">
        <f>IF(ISNUMBER(SEARCH('Part 1 JVCP Score Calc'!$L$12,D227)),MAX($B$4:B226)+1,0)</f>
        <v>223</v>
      </c>
      <c r="C227" s="172">
        <v>777638</v>
      </c>
      <c r="D227" s="173" t="s">
        <v>97</v>
      </c>
      <c r="E227" s="173" t="s">
        <v>314</v>
      </c>
      <c r="F227" s="173">
        <v>0.92</v>
      </c>
      <c r="G227" s="173" t="s">
        <v>448</v>
      </c>
      <c r="H227" s="173" t="s">
        <v>724</v>
      </c>
      <c r="J227" s="145" t="str">
        <f>IFERROR(VLOOKUP(ROWS($J$5:J227),$B$5:$H$360,4,0),"")</f>
        <v>CROWNPOINT  NM</v>
      </c>
    </row>
    <row r="228" spans="1:10" x14ac:dyDescent="0.2">
      <c r="A228" s="143">
        <f>ROWS($A$4:A227)</f>
        <v>224</v>
      </c>
      <c r="B228" s="143">
        <f>IF(ISNUMBER(SEARCH('Part 1 JVCP Score Calc'!$L$12,D228)),MAX($B$4:B227)+1,0)</f>
        <v>224</v>
      </c>
      <c r="C228" s="172">
        <v>777639</v>
      </c>
      <c r="D228" s="173" t="s">
        <v>97</v>
      </c>
      <c r="E228" s="173" t="s">
        <v>338</v>
      </c>
      <c r="F228" s="173">
        <v>1.05</v>
      </c>
      <c r="G228" s="173" t="s">
        <v>548</v>
      </c>
      <c r="H228" s="173" t="s">
        <v>728</v>
      </c>
      <c r="J228" s="145" t="str">
        <f>IFERROR(VLOOKUP(ROWS($J$5:J228),$B$5:$H$360,4,0),"")</f>
        <v>DILKON  AZ</v>
      </c>
    </row>
    <row r="229" spans="1:10" x14ac:dyDescent="0.2">
      <c r="A229" s="143">
        <f>ROWS($A$4:A228)</f>
        <v>225</v>
      </c>
      <c r="B229" s="143">
        <f>IF(ISNUMBER(SEARCH('Part 1 JVCP Score Calc'!$L$12,D229)),MAX($B$4:B228)+1,0)</f>
        <v>225</v>
      </c>
      <c r="C229" s="172">
        <v>777640</v>
      </c>
      <c r="D229" s="173" t="s">
        <v>97</v>
      </c>
      <c r="E229" s="173" t="s">
        <v>339</v>
      </c>
      <c r="F229" s="173">
        <v>1.05</v>
      </c>
      <c r="G229" s="173" t="s">
        <v>549</v>
      </c>
      <c r="H229" s="173" t="s">
        <v>728</v>
      </c>
      <c r="J229" s="145" t="str">
        <f>IFERROR(VLOOKUP(ROWS($J$5:J229),$B$5:$H$360,4,0),"")</f>
        <v>DINNEBITO  AZ</v>
      </c>
    </row>
    <row r="230" spans="1:10" x14ac:dyDescent="0.2">
      <c r="A230" s="143">
        <f>ROWS($A$4:A229)</f>
        <v>226</v>
      </c>
      <c r="B230" s="143">
        <f>IF(ISNUMBER(SEARCH('Part 1 JVCP Score Calc'!$L$12,D230)),MAX($B$4:B229)+1,0)</f>
        <v>226</v>
      </c>
      <c r="C230" s="172">
        <v>777641</v>
      </c>
      <c r="D230" s="173" t="s">
        <v>97</v>
      </c>
      <c r="E230" s="173" t="s">
        <v>322</v>
      </c>
      <c r="F230" s="173">
        <v>0.96</v>
      </c>
      <c r="G230" s="173" t="s">
        <v>449</v>
      </c>
      <c r="H230" s="173" t="s">
        <v>729</v>
      </c>
      <c r="J230" s="145" t="str">
        <f>IFERROR(VLOOKUP(ROWS($J$5:J230),$B$5:$H$360,4,0),"")</f>
        <v>DZILTH-NA-O-DITH-HLE  NM</v>
      </c>
    </row>
    <row r="231" spans="1:10" x14ac:dyDescent="0.2">
      <c r="A231" s="143">
        <f>ROWS($A$4:A230)</f>
        <v>227</v>
      </c>
      <c r="B231" s="143">
        <f>IF(ISNUMBER(SEARCH('Part 1 JVCP Score Calc'!$L$12,D231)),MAX($B$4:B230)+1,0)</f>
        <v>227</v>
      </c>
      <c r="C231" s="172">
        <v>777642</v>
      </c>
      <c r="D231" s="173" t="s">
        <v>97</v>
      </c>
      <c r="E231" s="173" t="s">
        <v>315</v>
      </c>
      <c r="F231" s="173">
        <v>0.92</v>
      </c>
      <c r="G231" s="173" t="s">
        <v>448</v>
      </c>
      <c r="H231" s="173" t="s">
        <v>725</v>
      </c>
      <c r="J231" s="145" t="str">
        <f>IFERROR(VLOOKUP(ROWS($J$5:J231),$B$5:$H$360,4,0),"")</f>
        <v>FORT DEFIANCE  AZ</v>
      </c>
    </row>
    <row r="232" spans="1:10" x14ac:dyDescent="0.2">
      <c r="A232" s="143">
        <f>ROWS($A$4:A231)</f>
        <v>228</v>
      </c>
      <c r="B232" s="143">
        <f>IF(ISNUMBER(SEARCH('Part 1 JVCP Score Calc'!$L$12,D232)),MAX($B$4:B231)+1,0)</f>
        <v>228</v>
      </c>
      <c r="C232" s="172">
        <v>777643</v>
      </c>
      <c r="D232" s="173" t="s">
        <v>97</v>
      </c>
      <c r="E232" s="173" t="s">
        <v>316</v>
      </c>
      <c r="F232" s="173">
        <v>0.92</v>
      </c>
      <c r="G232" s="173" t="s">
        <v>448</v>
      </c>
      <c r="H232" s="173" t="s">
        <v>726</v>
      </c>
      <c r="J232" s="145" t="str">
        <f>IFERROR(VLOOKUP(ROWS($J$5:J232),$B$5:$H$360,4,0),"")</f>
        <v>FT. WINGATE  NM</v>
      </c>
    </row>
    <row r="233" spans="1:10" x14ac:dyDescent="0.2">
      <c r="A233" s="143">
        <f>ROWS($A$4:A232)</f>
        <v>229</v>
      </c>
      <c r="B233" s="143">
        <f>IF(ISNUMBER(SEARCH('Part 1 JVCP Score Calc'!$L$12,D233)),MAX($B$4:B232)+1,0)</f>
        <v>229</v>
      </c>
      <c r="C233" s="172">
        <v>777644</v>
      </c>
      <c r="D233" s="173" t="s">
        <v>97</v>
      </c>
      <c r="E233" s="173" t="s">
        <v>317</v>
      </c>
      <c r="F233" s="173">
        <v>0.92</v>
      </c>
      <c r="G233" s="173" t="s">
        <v>448</v>
      </c>
      <c r="H233" s="173" t="s">
        <v>726</v>
      </c>
      <c r="J233" s="145" t="str">
        <f>IFERROR(VLOOKUP(ROWS($J$5:J233),$B$5:$H$360,4,0),"")</f>
        <v>GALLUP  NM</v>
      </c>
    </row>
    <row r="234" spans="1:10" x14ac:dyDescent="0.2">
      <c r="A234" s="143">
        <f>ROWS($A$4:A233)</f>
        <v>230</v>
      </c>
      <c r="B234" s="143">
        <f>IF(ISNUMBER(SEARCH('Part 1 JVCP Score Calc'!$L$12,D234)),MAX($B$4:B233)+1,0)</f>
        <v>230</v>
      </c>
      <c r="C234" s="172">
        <v>777645</v>
      </c>
      <c r="D234" s="173" t="s">
        <v>97</v>
      </c>
      <c r="E234" s="173" t="s">
        <v>318</v>
      </c>
      <c r="F234" s="173">
        <v>0.92</v>
      </c>
      <c r="G234" s="173" t="s">
        <v>448</v>
      </c>
      <c r="H234" s="173" t="s">
        <v>726</v>
      </c>
      <c r="J234" s="145" t="str">
        <f>IFERROR(VLOOKUP(ROWS($J$5:J234),$B$5:$H$360,4,0),"")</f>
        <v>HOUCK  NM</v>
      </c>
    </row>
    <row r="235" spans="1:10" x14ac:dyDescent="0.2">
      <c r="A235" s="143">
        <f>ROWS($A$4:A234)</f>
        <v>231</v>
      </c>
      <c r="B235" s="143">
        <f>IF(ISNUMBER(SEARCH('Part 1 JVCP Score Calc'!$L$12,D235)),MAX($B$4:B234)+1,0)</f>
        <v>231</v>
      </c>
      <c r="C235" s="172">
        <v>777646</v>
      </c>
      <c r="D235" s="173" t="s">
        <v>97</v>
      </c>
      <c r="E235" s="173" t="s">
        <v>323</v>
      </c>
      <c r="F235" s="173">
        <v>0.96</v>
      </c>
      <c r="G235" s="173" t="s">
        <v>449</v>
      </c>
      <c r="H235" s="173" t="s">
        <v>729</v>
      </c>
      <c r="J235" s="145" t="str">
        <f>IFERROR(VLOOKUP(ROWS($J$5:J235),$B$5:$H$360,4,0),"")</f>
        <v>HUERFANO  NM</v>
      </c>
    </row>
    <row r="236" spans="1:10" x14ac:dyDescent="0.2">
      <c r="A236" s="143">
        <f>ROWS($A$4:A235)</f>
        <v>232</v>
      </c>
      <c r="B236" s="143">
        <f>IF(ISNUMBER(SEARCH('Part 1 JVCP Score Calc'!$L$12,D236)),MAX($B$4:B235)+1,0)</f>
        <v>232</v>
      </c>
      <c r="C236" s="172">
        <v>777647</v>
      </c>
      <c r="D236" s="173" t="s">
        <v>97</v>
      </c>
      <c r="E236" s="173" t="s">
        <v>326</v>
      </c>
      <c r="F236" s="173">
        <v>1</v>
      </c>
      <c r="G236" s="173" t="s">
        <v>545</v>
      </c>
      <c r="H236" s="173" t="s">
        <v>731</v>
      </c>
      <c r="J236" s="145" t="str">
        <f>IFERROR(VLOOKUP(ROWS($J$5:J236),$B$5:$H$360,4,0),"")</f>
        <v>INSCRIPTION HOUSE  AZ</v>
      </c>
    </row>
    <row r="237" spans="1:10" x14ac:dyDescent="0.2">
      <c r="A237" s="143">
        <f>ROWS($A$4:A236)</f>
        <v>233</v>
      </c>
      <c r="B237" s="143">
        <f>IF(ISNUMBER(SEARCH('Part 1 JVCP Score Calc'!$L$12,D237)),MAX($B$4:B236)+1,0)</f>
        <v>233</v>
      </c>
      <c r="C237" s="172">
        <v>777648</v>
      </c>
      <c r="D237" s="173" t="s">
        <v>97</v>
      </c>
      <c r="E237" s="173" t="s">
        <v>327</v>
      </c>
      <c r="F237" s="173">
        <v>1</v>
      </c>
      <c r="G237" s="173" t="s">
        <v>545</v>
      </c>
      <c r="H237" s="173" t="s">
        <v>731</v>
      </c>
      <c r="J237" s="145" t="str">
        <f>IFERROR(VLOOKUP(ROWS($J$5:J237),$B$5:$H$360,4,0),"")</f>
        <v>KAYENTA  AZ</v>
      </c>
    </row>
    <row r="238" spans="1:10" x14ac:dyDescent="0.2">
      <c r="A238" s="143">
        <f>ROWS($A$4:A237)</f>
        <v>234</v>
      </c>
      <c r="B238" s="143">
        <f>IF(ISNUMBER(SEARCH('Part 1 JVCP Score Calc'!$L$12,D238)),MAX($B$4:B237)+1,0)</f>
        <v>234</v>
      </c>
      <c r="C238" s="172">
        <v>777649</v>
      </c>
      <c r="D238" s="173" t="s">
        <v>97</v>
      </c>
      <c r="E238" s="173" t="s">
        <v>340</v>
      </c>
      <c r="F238" s="173">
        <v>1.05</v>
      </c>
      <c r="G238" s="173" t="s">
        <v>548</v>
      </c>
      <c r="H238" s="173" t="s">
        <v>730</v>
      </c>
      <c r="J238" s="145" t="str">
        <f>IFERROR(VLOOKUP(ROWS($J$5:J238),$B$5:$H$360,4,0),"")</f>
        <v>LOW MOUNTAIN  AZ</v>
      </c>
    </row>
    <row r="239" spans="1:10" x14ac:dyDescent="0.2">
      <c r="A239" s="143">
        <f>ROWS($A$4:A238)</f>
        <v>235</v>
      </c>
      <c r="B239" s="143">
        <f>IF(ISNUMBER(SEARCH('Part 1 JVCP Score Calc'!$L$12,D239)),MAX($B$4:B238)+1,0)</f>
        <v>235</v>
      </c>
      <c r="C239" s="172">
        <v>777650</v>
      </c>
      <c r="D239" s="173" t="s">
        <v>97</v>
      </c>
      <c r="E239" s="173" t="s">
        <v>328</v>
      </c>
      <c r="F239" s="173">
        <v>1</v>
      </c>
      <c r="G239" s="173" t="s">
        <v>545</v>
      </c>
      <c r="H239" s="173" t="s">
        <v>730</v>
      </c>
      <c r="J239" s="145" t="str">
        <f>IFERROR(VLOOKUP(ROWS($J$5:J239),$B$5:$H$360,4,0),"")</f>
        <v>MANY FARMS  AZ</v>
      </c>
    </row>
    <row r="240" spans="1:10" x14ac:dyDescent="0.2">
      <c r="A240" s="143">
        <f>ROWS($A$4:A239)</f>
        <v>236</v>
      </c>
      <c r="B240" s="143">
        <f>IF(ISNUMBER(SEARCH('Part 1 JVCP Score Calc'!$L$12,D240)),MAX($B$4:B239)+1,0)</f>
        <v>236</v>
      </c>
      <c r="C240" s="172">
        <v>777651</v>
      </c>
      <c r="D240" s="173" t="s">
        <v>97</v>
      </c>
      <c r="E240" s="173" t="s">
        <v>329</v>
      </c>
      <c r="F240" s="173">
        <v>1</v>
      </c>
      <c r="G240" s="173" t="s">
        <v>545</v>
      </c>
      <c r="H240" s="173" t="s">
        <v>730</v>
      </c>
      <c r="J240" s="145" t="str">
        <f>IFERROR(VLOOKUP(ROWS($J$5:J240),$B$5:$H$360,4,0),"")</f>
        <v>PINON  AZ</v>
      </c>
    </row>
    <row r="241" spans="1:10" x14ac:dyDescent="0.2">
      <c r="A241" s="143">
        <f>ROWS($A$4:A240)</f>
        <v>237</v>
      </c>
      <c r="B241" s="143">
        <f>IF(ISNUMBER(SEARCH('Part 1 JVCP Score Calc'!$L$12,D241)),MAX($B$4:B240)+1,0)</f>
        <v>237</v>
      </c>
      <c r="C241" s="172">
        <v>777809</v>
      </c>
      <c r="D241" s="173" t="s">
        <v>97</v>
      </c>
      <c r="E241" s="173" t="s">
        <v>787</v>
      </c>
      <c r="F241" s="173">
        <v>0.92</v>
      </c>
      <c r="G241" s="173" t="s">
        <v>544</v>
      </c>
      <c r="H241" s="173" t="s">
        <v>727</v>
      </c>
      <c r="J241" s="145" t="str">
        <f>IFERROR(VLOOKUP(ROWS($J$5:J241),$B$5:$H$360,4,0),"")</f>
        <v>PUEBLO PINTADO, NM</v>
      </c>
    </row>
    <row r="242" spans="1:10" x14ac:dyDescent="0.2">
      <c r="A242" s="143">
        <f>ROWS($A$4:A241)</f>
        <v>238</v>
      </c>
      <c r="B242" s="143">
        <f>IF(ISNUMBER(SEARCH('Part 1 JVCP Score Calc'!$L$12,D242)),MAX($B$4:B241)+1,0)</f>
        <v>238</v>
      </c>
      <c r="C242" s="172">
        <v>777652</v>
      </c>
      <c r="D242" s="173" t="s">
        <v>97</v>
      </c>
      <c r="E242" s="173" t="s">
        <v>336</v>
      </c>
      <c r="F242" s="173">
        <v>1.02</v>
      </c>
      <c r="G242" s="173" t="s">
        <v>547</v>
      </c>
      <c r="H242" s="173"/>
      <c r="J242" s="145" t="str">
        <f>IFERROR(VLOOKUP(ROWS($J$5:J242),$B$5:$H$360,4,0),"")</f>
        <v>RED LAKE  AZ</v>
      </c>
    </row>
    <row r="243" spans="1:10" x14ac:dyDescent="0.2">
      <c r="A243" s="143">
        <f>ROWS($A$4:A242)</f>
        <v>239</v>
      </c>
      <c r="B243" s="143">
        <f>IF(ISNUMBER(SEARCH('Part 1 JVCP Score Calc'!$L$12,D243)),MAX($B$4:B242)+1,0)</f>
        <v>239</v>
      </c>
      <c r="C243" s="172">
        <v>777653</v>
      </c>
      <c r="D243" s="173" t="s">
        <v>97</v>
      </c>
      <c r="E243" s="173" t="s">
        <v>330</v>
      </c>
      <c r="F243" s="173">
        <v>1</v>
      </c>
      <c r="G243" s="173" t="s">
        <v>546</v>
      </c>
      <c r="H243" s="173" t="s">
        <v>729</v>
      </c>
      <c r="J243" s="145" t="str">
        <f>IFERROR(VLOOKUP(ROWS($J$5:J243),$B$5:$H$360,4,0),"")</f>
        <v>RED MESA  AZ</v>
      </c>
    </row>
    <row r="244" spans="1:10" x14ac:dyDescent="0.2">
      <c r="A244" s="143">
        <f>ROWS($A$4:A243)</f>
        <v>240</v>
      </c>
      <c r="B244" s="143">
        <f>IF(ISNUMBER(SEARCH('Part 1 JVCP Score Calc'!$L$12,D244)),MAX($B$4:B243)+1,0)</f>
        <v>240</v>
      </c>
      <c r="C244" s="172">
        <v>777654</v>
      </c>
      <c r="D244" s="173" t="s">
        <v>97</v>
      </c>
      <c r="E244" s="173" t="s">
        <v>331</v>
      </c>
      <c r="F244" s="173">
        <v>1</v>
      </c>
      <c r="G244" s="173" t="s">
        <v>545</v>
      </c>
      <c r="H244" s="173" t="s">
        <v>730</v>
      </c>
      <c r="J244" s="145" t="str">
        <f>IFERROR(VLOOKUP(ROWS($J$5:J244),$B$5:$H$360,4,0),"")</f>
        <v>ROUGH ROCK  AZ</v>
      </c>
    </row>
    <row r="245" spans="1:10" x14ac:dyDescent="0.2">
      <c r="A245" s="143">
        <f>ROWS($A$4:A244)</f>
        <v>241</v>
      </c>
      <c r="B245" s="143">
        <f>IF(ISNUMBER(SEARCH('Part 1 JVCP Score Calc'!$L$12,D245)),MAX($B$4:B244)+1,0)</f>
        <v>241</v>
      </c>
      <c r="C245" s="172">
        <v>777655</v>
      </c>
      <c r="D245" s="173" t="s">
        <v>97</v>
      </c>
      <c r="E245" s="173" t="s">
        <v>332</v>
      </c>
      <c r="F245" s="173">
        <v>1</v>
      </c>
      <c r="G245" s="173" t="s">
        <v>546</v>
      </c>
      <c r="H245" s="173" t="s">
        <v>729</v>
      </c>
      <c r="J245" s="145" t="str">
        <f>IFERROR(VLOOKUP(ROWS($J$5:J245),$B$5:$H$360,4,0),"")</f>
        <v>SANOSTEE  NM</v>
      </c>
    </row>
    <row r="246" spans="1:10" x14ac:dyDescent="0.2">
      <c r="A246" s="143">
        <f>ROWS($A$4:A245)</f>
        <v>242</v>
      </c>
      <c r="B246" s="143">
        <f>IF(ISNUMBER(SEARCH('Part 1 JVCP Score Calc'!$L$12,D246)),MAX($B$4:B245)+1,0)</f>
        <v>242</v>
      </c>
      <c r="C246" s="172">
        <v>777656</v>
      </c>
      <c r="D246" s="173" t="s">
        <v>97</v>
      </c>
      <c r="E246" s="173" t="s">
        <v>324</v>
      </c>
      <c r="F246" s="173">
        <v>0.96</v>
      </c>
      <c r="G246" s="173" t="s">
        <v>449</v>
      </c>
      <c r="H246" s="173" t="s">
        <v>729</v>
      </c>
      <c r="J246" s="145" t="str">
        <f>IFERROR(VLOOKUP(ROWS($J$5:J246),$B$5:$H$360,4,0),"")</f>
        <v>SHIPROCK  NM</v>
      </c>
    </row>
    <row r="247" spans="1:10" x14ac:dyDescent="0.2">
      <c r="A247" s="143">
        <f>ROWS($A$4:A246)</f>
        <v>243</v>
      </c>
      <c r="B247" s="143">
        <f>IF(ISNUMBER(SEARCH('Part 1 JVCP Score Calc'!$L$12,D247)),MAX($B$4:B246)+1,0)</f>
        <v>243</v>
      </c>
      <c r="C247" s="172">
        <v>777657</v>
      </c>
      <c r="D247" s="173" t="s">
        <v>97</v>
      </c>
      <c r="E247" s="173" t="s">
        <v>333</v>
      </c>
      <c r="F247" s="173">
        <v>1</v>
      </c>
      <c r="G247" s="173" t="s">
        <v>545</v>
      </c>
      <c r="H247" s="173" t="s">
        <v>731</v>
      </c>
      <c r="J247" s="145" t="str">
        <f>IFERROR(VLOOKUP(ROWS($J$5:J247),$B$5:$H$360,4,0),"")</f>
        <v>SHONTO  NM</v>
      </c>
    </row>
    <row r="248" spans="1:10" x14ac:dyDescent="0.2">
      <c r="A248" s="143">
        <f>ROWS($A$4:A247)</f>
        <v>244</v>
      </c>
      <c r="B248" s="143">
        <f>IF(ISNUMBER(SEARCH('Part 1 JVCP Score Calc'!$L$12,D248)),MAX($B$4:B247)+1,0)</f>
        <v>244</v>
      </c>
      <c r="C248" s="172">
        <v>777658</v>
      </c>
      <c r="D248" s="173" t="s">
        <v>97</v>
      </c>
      <c r="E248" s="173" t="s">
        <v>334</v>
      </c>
      <c r="F248" s="173">
        <v>1</v>
      </c>
      <c r="G248" s="173" t="s">
        <v>546</v>
      </c>
      <c r="H248" s="173"/>
      <c r="J248" s="145" t="str">
        <f>IFERROR(VLOOKUP(ROWS($J$5:J248),$B$5:$H$360,4,0),"")</f>
        <v>TEEC NOS POS  AZ</v>
      </c>
    </row>
    <row r="249" spans="1:10" x14ac:dyDescent="0.2">
      <c r="A249" s="143">
        <f>ROWS($A$4:A248)</f>
        <v>245</v>
      </c>
      <c r="B249" s="143">
        <f>IF(ISNUMBER(SEARCH('Part 1 JVCP Score Calc'!$L$12,D249)),MAX($B$4:B248)+1,0)</f>
        <v>245</v>
      </c>
      <c r="C249" s="172">
        <v>777659</v>
      </c>
      <c r="D249" s="173" t="s">
        <v>97</v>
      </c>
      <c r="E249" s="173" t="s">
        <v>341</v>
      </c>
      <c r="F249" s="173">
        <v>1.05</v>
      </c>
      <c r="G249" s="173" t="s">
        <v>549</v>
      </c>
      <c r="H249" s="173" t="s">
        <v>732</v>
      </c>
      <c r="J249" s="145" t="str">
        <f>IFERROR(VLOOKUP(ROWS($J$5:J249),$B$5:$H$360,4,0),"")</f>
        <v>THE GAP  AZ</v>
      </c>
    </row>
    <row r="250" spans="1:10" x14ac:dyDescent="0.2">
      <c r="A250" s="143">
        <f>ROWS($A$4:A249)</f>
        <v>246</v>
      </c>
      <c r="B250" s="143">
        <f>IF(ISNUMBER(SEARCH('Part 1 JVCP Score Calc'!$L$12,D250)),MAX($B$4:B249)+1,0)</f>
        <v>246</v>
      </c>
      <c r="C250" s="172">
        <v>777660</v>
      </c>
      <c r="D250" s="173" t="s">
        <v>97</v>
      </c>
      <c r="E250" s="173" t="s">
        <v>319</v>
      </c>
      <c r="F250" s="173">
        <v>0.92</v>
      </c>
      <c r="G250" s="173" t="s">
        <v>448</v>
      </c>
      <c r="H250" s="173" t="s">
        <v>726</v>
      </c>
      <c r="J250" s="145" t="str">
        <f>IFERROR(VLOOKUP(ROWS($J$5:J250),$B$5:$H$360,4,0),"")</f>
        <v>TOADLENA  NM</v>
      </c>
    </row>
    <row r="251" spans="1:10" x14ac:dyDescent="0.2">
      <c r="A251" s="143">
        <f>ROWS($A$4:A250)</f>
        <v>247</v>
      </c>
      <c r="B251" s="143">
        <f>IF(ISNUMBER(SEARCH('Part 1 JVCP Score Calc'!$L$12,D251)),MAX($B$4:B250)+1,0)</f>
        <v>247</v>
      </c>
      <c r="C251" s="172">
        <v>777661</v>
      </c>
      <c r="D251" s="173" t="s">
        <v>97</v>
      </c>
      <c r="E251" s="173" t="s">
        <v>320</v>
      </c>
      <c r="F251" s="173">
        <v>0.92</v>
      </c>
      <c r="G251" s="173" t="s">
        <v>448</v>
      </c>
      <c r="H251" s="173" t="s">
        <v>726</v>
      </c>
      <c r="J251" s="145" t="str">
        <f>IFERROR(VLOOKUP(ROWS($J$5:J251),$B$5:$H$360,4,0),"")</f>
        <v>TOHATCHI  NM</v>
      </c>
    </row>
    <row r="252" spans="1:10" x14ac:dyDescent="0.2">
      <c r="A252" s="143">
        <f>ROWS($A$4:A251)</f>
        <v>248</v>
      </c>
      <c r="B252" s="143">
        <f>IF(ISNUMBER(SEARCH('Part 1 JVCP Score Calc'!$L$12,D252)),MAX($B$4:B251)+1,0)</f>
        <v>248</v>
      </c>
      <c r="C252" s="172">
        <v>777662</v>
      </c>
      <c r="D252" s="173" t="s">
        <v>97</v>
      </c>
      <c r="E252" s="173" t="s">
        <v>313</v>
      </c>
      <c r="F252" s="173">
        <v>0.91</v>
      </c>
      <c r="G252" s="173" t="s">
        <v>446</v>
      </c>
      <c r="H252" s="173" t="s">
        <v>724</v>
      </c>
      <c r="J252" s="145" t="str">
        <f>IFERROR(VLOOKUP(ROWS($J$5:J252),$B$5:$H$360,4,0),"")</f>
        <v>TORREON  NM</v>
      </c>
    </row>
    <row r="253" spans="1:10" x14ac:dyDescent="0.2">
      <c r="A253" s="143">
        <f>ROWS($A$4:A252)</f>
        <v>249</v>
      </c>
      <c r="B253" s="143">
        <f>IF(ISNUMBER(SEARCH('Part 1 JVCP Score Calc'!$L$12,D253)),MAX($B$4:B252)+1,0)</f>
        <v>249</v>
      </c>
      <c r="C253" s="172">
        <v>777663</v>
      </c>
      <c r="D253" s="173" t="s">
        <v>97</v>
      </c>
      <c r="E253" s="173" t="s">
        <v>335</v>
      </c>
      <c r="F253" s="173">
        <v>1</v>
      </c>
      <c r="G253" s="173" t="s">
        <v>546</v>
      </c>
      <c r="H253" s="173" t="s">
        <v>732</v>
      </c>
      <c r="J253" s="145" t="str">
        <f>IFERROR(VLOOKUP(ROWS($J$5:J253),$B$5:$H$360,4,0),"")</f>
        <v>TSAILE  AZ</v>
      </c>
    </row>
    <row r="254" spans="1:10" x14ac:dyDescent="0.2">
      <c r="A254" s="143">
        <f>ROWS($A$4:A253)</f>
        <v>250</v>
      </c>
      <c r="B254" s="143">
        <f>IF(ISNUMBER(SEARCH('Part 1 JVCP Score Calc'!$L$12,D254)),MAX($B$4:B253)+1,0)</f>
        <v>250</v>
      </c>
      <c r="C254" s="172">
        <v>777664</v>
      </c>
      <c r="D254" s="173" t="s">
        <v>97</v>
      </c>
      <c r="E254" s="173" t="s">
        <v>342</v>
      </c>
      <c r="F254" s="173">
        <v>1.05</v>
      </c>
      <c r="G254" s="173" t="s">
        <v>549</v>
      </c>
      <c r="H254" s="173" t="s">
        <v>732</v>
      </c>
      <c r="J254" s="145" t="str">
        <f>IFERROR(VLOOKUP(ROWS($J$5:J254),$B$5:$H$360,4,0),"")</f>
        <v>TUBA CITY  AZ</v>
      </c>
    </row>
    <row r="255" spans="1:10" x14ac:dyDescent="0.2">
      <c r="A255" s="143">
        <f>ROWS($A$4:A254)</f>
        <v>251</v>
      </c>
      <c r="B255" s="143">
        <f>IF(ISNUMBER(SEARCH('Part 1 JVCP Score Calc'!$L$12,D255)),MAX($B$4:B254)+1,0)</f>
        <v>251</v>
      </c>
      <c r="C255" s="172">
        <v>777665</v>
      </c>
      <c r="D255" s="173" t="s">
        <v>97</v>
      </c>
      <c r="E255" s="173" t="s">
        <v>321</v>
      </c>
      <c r="F255" s="173">
        <v>0.92</v>
      </c>
      <c r="G255" s="173" t="s">
        <v>448</v>
      </c>
      <c r="H255" s="173" t="s">
        <v>728</v>
      </c>
      <c r="J255" s="145" t="str">
        <f>IFERROR(VLOOKUP(ROWS($J$5:J255),$B$5:$H$360,4,0),"")</f>
        <v>WINDOW ROCK  AZ</v>
      </c>
    </row>
    <row r="256" spans="1:10" x14ac:dyDescent="0.2">
      <c r="A256" s="143">
        <f>ROWS($A$4:A255)</f>
        <v>252</v>
      </c>
      <c r="B256" s="143">
        <f>IF(ISNUMBER(SEARCH('Part 1 JVCP Score Calc'!$L$12,D256)),MAX($B$4:B255)+1,0)</f>
        <v>252</v>
      </c>
      <c r="C256" s="172">
        <v>777666</v>
      </c>
      <c r="D256" s="173" t="s">
        <v>97</v>
      </c>
      <c r="E256" s="173" t="s">
        <v>337</v>
      </c>
      <c r="F256" s="173">
        <v>1.02</v>
      </c>
      <c r="G256" s="173" t="s">
        <v>547</v>
      </c>
      <c r="H256" s="173" t="s">
        <v>728</v>
      </c>
      <c r="J256" s="145" t="str">
        <f>IFERROR(VLOOKUP(ROWS($J$5:J256),$B$5:$H$360,4,0),"")</f>
        <v>WINSLOW  AZ</v>
      </c>
    </row>
    <row r="257" spans="1:10" x14ac:dyDescent="0.2">
      <c r="A257" s="143">
        <f>ROWS($A$4:A256)</f>
        <v>253</v>
      </c>
      <c r="B257" s="143">
        <f>IF(ISNUMBER(SEARCH('Part 1 JVCP Score Calc'!$L$12,D257)),MAX($B$4:B256)+1,0)</f>
        <v>253</v>
      </c>
      <c r="C257" s="172">
        <v>777667</v>
      </c>
      <c r="D257" s="173" t="s">
        <v>98</v>
      </c>
      <c r="E257" s="173" t="s">
        <v>364</v>
      </c>
      <c r="F257" s="173">
        <v>0.95</v>
      </c>
      <c r="G257" s="173" t="s">
        <v>558</v>
      </c>
      <c r="H257" s="173" t="s">
        <v>740</v>
      </c>
      <c r="J257" s="145" t="str">
        <f>IFERROR(VLOOKUP(ROWS($J$5:J257),$B$5:$H$360,4,0),"")</f>
        <v>ADA  OK</v>
      </c>
    </row>
    <row r="258" spans="1:10" x14ac:dyDescent="0.2">
      <c r="A258" s="143">
        <f>ROWS($A$4:A257)</f>
        <v>254</v>
      </c>
      <c r="B258" s="143">
        <f>IF(ISNUMBER(SEARCH('Part 1 JVCP Score Calc'!$L$12,D258)),MAX($B$4:B257)+1,0)</f>
        <v>254</v>
      </c>
      <c r="C258" s="172">
        <v>777668</v>
      </c>
      <c r="D258" s="173" t="s">
        <v>98</v>
      </c>
      <c r="E258" s="173" t="s">
        <v>347</v>
      </c>
      <c r="F258" s="173">
        <v>0.87</v>
      </c>
      <c r="G258" s="173" t="s">
        <v>551</v>
      </c>
      <c r="H258" s="173" t="s">
        <v>735</v>
      </c>
      <c r="J258" s="145" t="str">
        <f>IFERROR(VLOOKUP(ROWS($J$5:J258),$B$5:$H$360,4,0),"")</f>
        <v>ANADARKO  OK</v>
      </c>
    </row>
    <row r="259" spans="1:10" x14ac:dyDescent="0.2">
      <c r="A259" s="143">
        <f>ROWS($A$4:A258)</f>
        <v>255</v>
      </c>
      <c r="B259" s="143">
        <f>IF(ISNUMBER(SEARCH('Part 1 JVCP Score Calc'!$L$12,D259)),MAX($B$4:B258)+1,0)</f>
        <v>255</v>
      </c>
      <c r="C259" s="172">
        <v>777669</v>
      </c>
      <c r="D259" s="173" t="s">
        <v>98</v>
      </c>
      <c r="E259" s="173" t="s">
        <v>359</v>
      </c>
      <c r="F259" s="173">
        <v>0.92</v>
      </c>
      <c r="G259" s="173" t="s">
        <v>554</v>
      </c>
      <c r="H259" s="173" t="s">
        <v>740</v>
      </c>
      <c r="J259" s="145" t="str">
        <f>IFERROR(VLOOKUP(ROWS($J$5:J259),$B$5:$H$360,4,0),"")</f>
        <v>ARDMORE  OK</v>
      </c>
    </row>
    <row r="260" spans="1:10" x14ac:dyDescent="0.2">
      <c r="A260" s="143">
        <f>ROWS($A$4:A259)</f>
        <v>256</v>
      </c>
      <c r="B260" s="143">
        <f>IF(ISNUMBER(SEARCH('Part 1 JVCP Score Calc'!$L$12,D260)),MAX($B$4:B259)+1,0)</f>
        <v>256</v>
      </c>
      <c r="C260" s="172">
        <v>777670</v>
      </c>
      <c r="D260" s="173" t="s">
        <v>98</v>
      </c>
      <c r="E260" s="173" t="s">
        <v>373</v>
      </c>
      <c r="F260" s="173">
        <v>0.96</v>
      </c>
      <c r="G260" s="173" t="s">
        <v>561</v>
      </c>
      <c r="H260" s="173" t="s">
        <v>742</v>
      </c>
      <c r="J260" s="145" t="str">
        <f>IFERROR(VLOOKUP(ROWS($J$5:J260),$B$5:$H$360,4,0),"")</f>
        <v>BROKEN BOW  OK</v>
      </c>
    </row>
    <row r="261" spans="1:10" x14ac:dyDescent="0.2">
      <c r="A261" s="143">
        <f>ROWS($A$4:A260)</f>
        <v>257</v>
      </c>
      <c r="B261" s="143">
        <f>IF(ISNUMBER(SEARCH('Part 1 JVCP Score Calc'!$L$12,D261)),MAX($B$4:B260)+1,0)</f>
        <v>257</v>
      </c>
      <c r="C261" s="172">
        <v>777671</v>
      </c>
      <c r="D261" s="173" t="s">
        <v>98</v>
      </c>
      <c r="E261" s="173" t="s">
        <v>380</v>
      </c>
      <c r="F261" s="173">
        <v>1.02</v>
      </c>
      <c r="G261" s="173" t="s">
        <v>563</v>
      </c>
      <c r="H261" s="173" t="s">
        <v>735</v>
      </c>
      <c r="J261" s="145" t="str">
        <f>IFERROR(VLOOKUP(ROWS($J$5:J261),$B$5:$H$360,4,0),"")</f>
        <v>CARNEGIE  OK</v>
      </c>
    </row>
    <row r="262" spans="1:10" x14ac:dyDescent="0.2">
      <c r="A262" s="143">
        <f>ROWS($A$4:A261)</f>
        <v>258</v>
      </c>
      <c r="B262" s="143">
        <f>IF(ISNUMBER(SEARCH('Part 1 JVCP Score Calc'!$L$12,D262)),MAX($B$4:B261)+1,0)</f>
        <v>258</v>
      </c>
      <c r="C262" s="172">
        <v>777672</v>
      </c>
      <c r="D262" s="173" t="s">
        <v>98</v>
      </c>
      <c r="E262" s="173" t="s">
        <v>348</v>
      </c>
      <c r="F262" s="173">
        <v>0.87</v>
      </c>
      <c r="G262" s="173" t="s">
        <v>552</v>
      </c>
      <c r="H262" s="173" t="s">
        <v>733</v>
      </c>
      <c r="J262" s="145" t="str">
        <f>IFERROR(VLOOKUP(ROWS($J$5:J262),$B$5:$H$360,4,0),"")</f>
        <v>CLAREMORE  OK</v>
      </c>
    </row>
    <row r="263" spans="1:10" x14ac:dyDescent="0.2">
      <c r="A263" s="143">
        <f>ROWS($A$4:A262)</f>
        <v>259</v>
      </c>
      <c r="B263" s="143">
        <f>IF(ISNUMBER(SEARCH('Part 1 JVCP Score Calc'!$L$12,D263)),MAX($B$4:B262)+1,0)</f>
        <v>259</v>
      </c>
      <c r="C263" s="172">
        <v>777673</v>
      </c>
      <c r="D263" s="173" t="s">
        <v>98</v>
      </c>
      <c r="E263" s="173" t="s">
        <v>381</v>
      </c>
      <c r="F263" s="173">
        <v>1.02</v>
      </c>
      <c r="G263" s="173" t="s">
        <v>563</v>
      </c>
      <c r="H263" s="173" t="s">
        <v>744</v>
      </c>
      <c r="J263" s="145" t="str">
        <f>IFERROR(VLOOKUP(ROWS($J$5:J263),$B$5:$H$360,4,0),"")</f>
        <v>CLINTON  OK</v>
      </c>
    </row>
    <row r="264" spans="1:10" x14ac:dyDescent="0.2">
      <c r="A264" s="143">
        <f>ROWS($A$4:A263)</f>
        <v>260</v>
      </c>
      <c r="B264" s="143">
        <f>IF(ISNUMBER(SEARCH('Part 1 JVCP Score Calc'!$L$12,D264)),MAX($B$4:B263)+1,0)</f>
        <v>260</v>
      </c>
      <c r="C264" s="172">
        <v>777674</v>
      </c>
      <c r="D264" s="173" t="s">
        <v>98</v>
      </c>
      <c r="E264" s="173" t="s">
        <v>382</v>
      </c>
      <c r="F264" s="173">
        <v>1.02</v>
      </c>
      <c r="G264" s="173" t="s">
        <v>563</v>
      </c>
      <c r="H264" s="173" t="s">
        <v>744</v>
      </c>
      <c r="J264" s="145" t="str">
        <f>IFERROR(VLOOKUP(ROWS($J$5:J264),$B$5:$H$360,4,0),"")</f>
        <v>CONCHO  OK</v>
      </c>
    </row>
    <row r="265" spans="1:10" x14ac:dyDescent="0.2">
      <c r="A265" s="143">
        <f>ROWS($A$4:A264)</f>
        <v>261</v>
      </c>
      <c r="B265" s="143">
        <f>IF(ISNUMBER(SEARCH('Part 1 JVCP Score Calc'!$L$12,D265)),MAX($B$4:B264)+1,0)</f>
        <v>261</v>
      </c>
      <c r="C265" s="172">
        <v>777769</v>
      </c>
      <c r="D265" s="173" t="s">
        <v>98</v>
      </c>
      <c r="E265" s="173" t="s">
        <v>349</v>
      </c>
      <c r="F265" s="173">
        <v>0.87</v>
      </c>
      <c r="G265" s="173" t="s">
        <v>552</v>
      </c>
      <c r="H265" s="173" t="s">
        <v>733</v>
      </c>
      <c r="J265" s="145" t="str">
        <f>IFERROR(VLOOKUP(ROWS($J$5:J265),$B$5:$H$360,4,0),"")</f>
        <v>COWETA OK</v>
      </c>
    </row>
    <row r="266" spans="1:10" x14ac:dyDescent="0.2">
      <c r="A266" s="143">
        <f>ROWS($A$4:A265)</f>
        <v>262</v>
      </c>
      <c r="B266" s="143">
        <f>IF(ISNUMBER(SEARCH('Part 1 JVCP Score Calc'!$L$12,D266)),MAX($B$4:B265)+1,0)</f>
        <v>262</v>
      </c>
      <c r="C266" s="172">
        <v>777675</v>
      </c>
      <c r="D266" s="173" t="s">
        <v>98</v>
      </c>
      <c r="E266" s="173" t="s">
        <v>360</v>
      </c>
      <c r="F266" s="173">
        <v>0.92</v>
      </c>
      <c r="G266" s="173" t="s">
        <v>555</v>
      </c>
      <c r="H266" s="173" t="s">
        <v>738</v>
      </c>
      <c r="J266" s="145" t="str">
        <f>IFERROR(VLOOKUP(ROWS($J$5:J266),$B$5:$H$360,4,0),"")</f>
        <v>DALLAS  TX</v>
      </c>
    </row>
    <row r="267" spans="1:10" x14ac:dyDescent="0.2">
      <c r="A267" s="143">
        <f>ROWS($A$4:A266)</f>
        <v>263</v>
      </c>
      <c r="B267" s="143">
        <f>IF(ISNUMBER(SEARCH('Part 1 JVCP Score Calc'!$L$12,D267)),MAX($B$4:B266)+1,0)</f>
        <v>263</v>
      </c>
      <c r="C267" s="172">
        <v>777676</v>
      </c>
      <c r="D267" s="173" t="s">
        <v>98</v>
      </c>
      <c r="E267" s="173" t="s">
        <v>374</v>
      </c>
      <c r="F267" s="173">
        <v>0.96</v>
      </c>
      <c r="G267" s="173" t="s">
        <v>561</v>
      </c>
      <c r="H267" s="173" t="s">
        <v>740</v>
      </c>
      <c r="J267" s="145" t="str">
        <f>IFERROR(VLOOKUP(ROWS($J$5:J267),$B$5:$H$360,4,0),"")</f>
        <v>DURANT  OK</v>
      </c>
    </row>
    <row r="268" spans="1:10" x14ac:dyDescent="0.2">
      <c r="A268" s="143">
        <f>ROWS($A$4:A267)</f>
        <v>264</v>
      </c>
      <c r="B268" s="143">
        <f>IF(ISNUMBER(SEARCH('Part 1 JVCP Score Calc'!$L$12,D268)),MAX($B$4:B267)+1,0)</f>
        <v>264</v>
      </c>
      <c r="C268" s="172">
        <v>777677</v>
      </c>
      <c r="D268" s="173" t="s">
        <v>98</v>
      </c>
      <c r="E268" s="173" t="s">
        <v>383</v>
      </c>
      <c r="F268" s="173">
        <v>1.02</v>
      </c>
      <c r="G268" s="173" t="s">
        <v>563</v>
      </c>
      <c r="H268" s="173" t="s">
        <v>744</v>
      </c>
      <c r="J268" s="145" t="str">
        <f>IFERROR(VLOOKUP(ROWS($J$5:J268),$B$5:$H$360,4,0),"")</f>
        <v>EL RENO  OK</v>
      </c>
    </row>
    <row r="269" spans="1:10" x14ac:dyDescent="0.2">
      <c r="A269" s="143">
        <f>ROWS($A$4:A268)</f>
        <v>265</v>
      </c>
      <c r="B269" s="143">
        <f>IF(ISNUMBER(SEARCH('Part 1 JVCP Score Calc'!$L$12,D269)),MAX($B$4:B268)+1,0)</f>
        <v>265</v>
      </c>
      <c r="C269" s="172">
        <v>777678</v>
      </c>
      <c r="D269" s="173" t="s">
        <v>98</v>
      </c>
      <c r="E269" s="173" t="s">
        <v>356</v>
      </c>
      <c r="F269" s="173">
        <v>0.88</v>
      </c>
      <c r="G269" s="173" t="s">
        <v>553</v>
      </c>
      <c r="H269" s="173" t="s">
        <v>736</v>
      </c>
      <c r="J269" s="145" t="str">
        <f>IFERROR(VLOOKUP(ROWS($J$5:J269),$B$5:$H$360,4,0),"")</f>
        <v>EUFAULA  OK</v>
      </c>
    </row>
    <row r="270" spans="1:10" x14ac:dyDescent="0.2">
      <c r="A270" s="143">
        <f>ROWS($A$4:A269)</f>
        <v>266</v>
      </c>
      <c r="B270" s="143">
        <f>IF(ISNUMBER(SEARCH('Part 1 JVCP Score Calc'!$L$12,D270)),MAX($B$4:B269)+1,0)</f>
        <v>266</v>
      </c>
      <c r="C270" s="172">
        <v>777679</v>
      </c>
      <c r="D270" s="173" t="s">
        <v>98</v>
      </c>
      <c r="E270" s="173" t="s">
        <v>379</v>
      </c>
      <c r="F270" s="173">
        <v>1.01</v>
      </c>
      <c r="G270" s="173" t="s">
        <v>562</v>
      </c>
      <c r="H270" s="173" t="s">
        <v>743</v>
      </c>
      <c r="J270" s="145" t="str">
        <f>IFERROR(VLOOKUP(ROWS($J$5:J270),$B$5:$H$360,4,0),"")</f>
        <v>HORTON  KS</v>
      </c>
    </row>
    <row r="271" spans="1:10" x14ac:dyDescent="0.2">
      <c r="A271" s="143">
        <f>ROWS($A$4:A270)</f>
        <v>267</v>
      </c>
      <c r="B271" s="143">
        <f>IF(ISNUMBER(SEARCH('Part 1 JVCP Score Calc'!$L$12,D271)),MAX($B$4:B270)+1,0)</f>
        <v>267</v>
      </c>
      <c r="C271" s="172">
        <v>777680</v>
      </c>
      <c r="D271" s="173" t="s">
        <v>98</v>
      </c>
      <c r="E271" s="173" t="s">
        <v>375</v>
      </c>
      <c r="F271" s="173">
        <v>0.96</v>
      </c>
      <c r="G271" s="173" t="s">
        <v>561</v>
      </c>
      <c r="H271" s="173" t="s">
        <v>742</v>
      </c>
      <c r="J271" s="145" t="str">
        <f>IFERROR(VLOOKUP(ROWS($J$5:J271),$B$5:$H$360,4,0),"")</f>
        <v>HUGO  OK</v>
      </c>
    </row>
    <row r="272" spans="1:10" x14ac:dyDescent="0.2">
      <c r="A272" s="143">
        <f>ROWS($A$4:A271)</f>
        <v>268</v>
      </c>
      <c r="B272" s="143">
        <f>IF(ISNUMBER(SEARCH('Part 1 JVCP Score Calc'!$L$12,D272)),MAX($B$4:B271)+1,0)</f>
        <v>268</v>
      </c>
      <c r="C272" s="172">
        <v>777767</v>
      </c>
      <c r="D272" s="173" t="s">
        <v>98</v>
      </c>
      <c r="E272" s="173" t="s">
        <v>376</v>
      </c>
      <c r="F272" s="173">
        <v>0.96</v>
      </c>
      <c r="G272" s="173" t="s">
        <v>561</v>
      </c>
      <c r="H272" s="173" t="s">
        <v>742</v>
      </c>
      <c r="J272" s="145" t="str">
        <f>IFERROR(VLOOKUP(ROWS($J$5:J272),$B$5:$H$360,4,0),"")</f>
        <v>IDABEL OK</v>
      </c>
    </row>
    <row r="273" spans="1:10" x14ac:dyDescent="0.2">
      <c r="A273" s="143">
        <f>ROWS($A$4:A272)</f>
        <v>269</v>
      </c>
      <c r="B273" s="143">
        <f>IF(ISNUMBER(SEARCH('Part 1 JVCP Score Calc'!$L$12,D273)),MAX($B$4:B272)+1,0)</f>
        <v>269</v>
      </c>
      <c r="C273" s="172">
        <v>777681</v>
      </c>
      <c r="D273" s="173" t="s">
        <v>98</v>
      </c>
      <c r="E273" s="173" t="s">
        <v>365</v>
      </c>
      <c r="F273" s="173">
        <v>0.95</v>
      </c>
      <c r="G273" s="173" t="s">
        <v>559</v>
      </c>
      <c r="H273" s="173" t="s">
        <v>733</v>
      </c>
      <c r="J273" s="145" t="str">
        <f>IFERROR(VLOOKUP(ROWS($J$5:J273),$B$5:$H$360,4,0),"")</f>
        <v>JAY  OK</v>
      </c>
    </row>
    <row r="274" spans="1:10" x14ac:dyDescent="0.2">
      <c r="A274" s="143">
        <f>ROWS($A$4:A273)</f>
        <v>270</v>
      </c>
      <c r="B274" s="143">
        <f>IF(ISNUMBER(SEARCH('Part 1 JVCP Score Calc'!$L$12,D274)),MAX($B$4:B273)+1,0)</f>
        <v>270</v>
      </c>
      <c r="C274" s="172">
        <v>777682</v>
      </c>
      <c r="D274" s="173" t="s">
        <v>98</v>
      </c>
      <c r="E274" s="173" t="s">
        <v>384</v>
      </c>
      <c r="F274" s="173">
        <v>1.02</v>
      </c>
      <c r="G274" s="173" t="s">
        <v>564</v>
      </c>
      <c r="H274" s="173" t="s">
        <v>745</v>
      </c>
      <c r="J274" s="145" t="str">
        <f>IFERROR(VLOOKUP(ROWS($J$5:J274),$B$5:$H$360,4,0),"")</f>
        <v>LAWRENCE  KS</v>
      </c>
    </row>
    <row r="275" spans="1:10" x14ac:dyDescent="0.2">
      <c r="A275" s="143">
        <f>ROWS($A$4:A274)</f>
        <v>271</v>
      </c>
      <c r="B275" s="143">
        <f>IF(ISNUMBER(SEARCH('Part 1 JVCP Score Calc'!$L$12,D275)),MAX($B$4:B274)+1,0)</f>
        <v>271</v>
      </c>
      <c r="C275" s="172">
        <v>777683</v>
      </c>
      <c r="D275" s="173" t="s">
        <v>98</v>
      </c>
      <c r="E275" s="173" t="s">
        <v>350</v>
      </c>
      <c r="F275" s="173">
        <v>0.87</v>
      </c>
      <c r="G275" s="173" t="s">
        <v>551</v>
      </c>
      <c r="H275" s="173" t="s">
        <v>735</v>
      </c>
      <c r="J275" s="145" t="str">
        <f>IFERROR(VLOOKUP(ROWS($J$5:J275),$B$5:$H$360,4,0),"")</f>
        <v>LAWTON  OK</v>
      </c>
    </row>
    <row r="276" spans="1:10" x14ac:dyDescent="0.2">
      <c r="A276" s="143">
        <f>ROWS($A$4:A275)</f>
        <v>272</v>
      </c>
      <c r="B276" s="143">
        <f>IF(ISNUMBER(SEARCH('Part 1 JVCP Score Calc'!$L$12,D276)),MAX($B$4:B275)+1,0)</f>
        <v>272</v>
      </c>
      <c r="C276" s="172">
        <v>777684</v>
      </c>
      <c r="D276" s="173" t="s">
        <v>98</v>
      </c>
      <c r="E276" s="173" t="s">
        <v>366</v>
      </c>
      <c r="F276" s="173">
        <v>0.95</v>
      </c>
      <c r="G276" s="173" t="s">
        <v>559</v>
      </c>
      <c r="H276" s="173" t="s">
        <v>733</v>
      </c>
      <c r="J276" s="145" t="str">
        <f>IFERROR(VLOOKUP(ROWS($J$5:J276),$B$5:$H$360,4,0),"")</f>
        <v>LOCUST GROVE  OK</v>
      </c>
    </row>
    <row r="277" spans="1:10" x14ac:dyDescent="0.2">
      <c r="A277" s="143">
        <f>ROWS($A$4:A276)</f>
        <v>273</v>
      </c>
      <c r="B277" s="143">
        <f>IF(ISNUMBER(SEARCH('Part 1 JVCP Score Calc'!$L$12,D277)),MAX($B$4:B276)+1,0)</f>
        <v>273</v>
      </c>
      <c r="C277" s="172">
        <v>777685</v>
      </c>
      <c r="D277" s="173" t="s">
        <v>98</v>
      </c>
      <c r="E277" s="173" t="s">
        <v>377</v>
      </c>
      <c r="F277" s="173">
        <v>0.96</v>
      </c>
      <c r="G277" s="173" t="s">
        <v>561</v>
      </c>
      <c r="H277" s="173" t="s">
        <v>742</v>
      </c>
      <c r="J277" s="145" t="str">
        <f>IFERROR(VLOOKUP(ROWS($J$5:J277),$B$5:$H$360,4,0),"")</f>
        <v>MCALESTER  OK</v>
      </c>
    </row>
    <row r="278" spans="1:10" x14ac:dyDescent="0.2">
      <c r="A278" s="143">
        <f>ROWS($A$4:A277)</f>
        <v>274</v>
      </c>
      <c r="B278" s="143">
        <f>IF(ISNUMBER(SEARCH('Part 1 JVCP Score Calc'!$L$12,D278)),MAX($B$4:B277)+1,0)</f>
        <v>274</v>
      </c>
      <c r="C278" s="172">
        <v>777686</v>
      </c>
      <c r="D278" s="173" t="s">
        <v>98</v>
      </c>
      <c r="E278" s="173" t="s">
        <v>344</v>
      </c>
      <c r="F278" s="173">
        <v>0.86</v>
      </c>
      <c r="G278" s="173" t="s">
        <v>550</v>
      </c>
      <c r="H278" s="173" t="s">
        <v>733</v>
      </c>
      <c r="J278" s="145" t="str">
        <f>IFERROR(VLOOKUP(ROWS($J$5:J278),$B$5:$H$360,4,0),"")</f>
        <v>MIAMI  OK</v>
      </c>
    </row>
    <row r="279" spans="1:10" x14ac:dyDescent="0.2">
      <c r="A279" s="143">
        <f>ROWS($A$4:A278)</f>
        <v>275</v>
      </c>
      <c r="B279" s="143">
        <f>IF(ISNUMBER(SEARCH('Part 1 JVCP Score Calc'!$L$12,D279)),MAX($B$4:B278)+1,0)</f>
        <v>275</v>
      </c>
      <c r="C279" s="172">
        <v>777687</v>
      </c>
      <c r="D279" s="173" t="s">
        <v>98</v>
      </c>
      <c r="E279" s="173" t="s">
        <v>351</v>
      </c>
      <c r="F279" s="173">
        <v>0.87</v>
      </c>
      <c r="G279" s="173" t="s">
        <v>552</v>
      </c>
      <c r="H279" s="173" t="s">
        <v>736</v>
      </c>
      <c r="J279" s="145" t="str">
        <f>IFERROR(VLOOKUP(ROWS($J$5:J279),$B$5:$H$360,4,0),"")</f>
        <v>MUSKOGEE  OK</v>
      </c>
    </row>
    <row r="280" spans="1:10" x14ac:dyDescent="0.2">
      <c r="A280" s="143">
        <f>ROWS($A$4:A279)</f>
        <v>276</v>
      </c>
      <c r="B280" s="143">
        <f>IF(ISNUMBER(SEARCH('Part 1 JVCP Score Calc'!$L$12,D280)),MAX($B$4:B279)+1,0)</f>
        <v>276</v>
      </c>
      <c r="C280" s="172">
        <v>777688</v>
      </c>
      <c r="D280" s="173" t="s">
        <v>98</v>
      </c>
      <c r="E280" s="173" t="s">
        <v>345</v>
      </c>
      <c r="F280" s="173">
        <v>0.86</v>
      </c>
      <c r="G280" s="173" t="s">
        <v>550</v>
      </c>
      <c r="H280" s="173" t="s">
        <v>733</v>
      </c>
      <c r="J280" s="145" t="str">
        <f>IFERROR(VLOOKUP(ROWS($J$5:J280),$B$5:$H$360,4,0),"")</f>
        <v>NOWATA  OK</v>
      </c>
    </row>
    <row r="281" spans="1:10" x14ac:dyDescent="0.2">
      <c r="A281" s="143">
        <f>ROWS($A$4:A280)</f>
        <v>277</v>
      </c>
      <c r="B281" s="143">
        <f>IF(ISNUMBER(SEARCH('Part 1 JVCP Score Calc'!$L$12,D281)),MAX($B$4:B280)+1,0)</f>
        <v>277</v>
      </c>
      <c r="C281" s="172">
        <v>777951</v>
      </c>
      <c r="D281" s="173" t="s">
        <v>98</v>
      </c>
      <c r="E281" s="173" t="s">
        <v>786</v>
      </c>
      <c r="F281" s="173">
        <v>0.97</v>
      </c>
      <c r="G281" s="173" t="s">
        <v>343</v>
      </c>
      <c r="H281" s="173" t="s">
        <v>733</v>
      </c>
      <c r="J281" s="145" t="str">
        <f>IFERROR(VLOOKUP(ROWS($J$5:J281),$B$5:$H$360,4,0),"")</f>
        <v>OCHELATA, OK</v>
      </c>
    </row>
    <row r="282" spans="1:10" x14ac:dyDescent="0.2">
      <c r="A282" s="143">
        <f>ROWS($A$4:A281)</f>
        <v>278</v>
      </c>
      <c r="B282" s="143">
        <f>IF(ISNUMBER(SEARCH('Part 1 JVCP Score Calc'!$L$12,D282)),MAX($B$4:B281)+1,0)</f>
        <v>278</v>
      </c>
      <c r="C282" s="172">
        <v>777689</v>
      </c>
      <c r="D282" s="173" t="s">
        <v>98</v>
      </c>
      <c r="E282" s="173" t="s">
        <v>816</v>
      </c>
      <c r="F282" s="173">
        <v>0.95</v>
      </c>
      <c r="G282" s="173" t="s">
        <v>560</v>
      </c>
      <c r="H282" s="173" t="s">
        <v>733</v>
      </c>
      <c r="J282" s="145" t="str">
        <f>IFERROR(VLOOKUP(ROWS($J$5:J282),$B$5:$H$360,4,0),"")</f>
        <v>OKEMAH  OK</v>
      </c>
    </row>
    <row r="283" spans="1:10" x14ac:dyDescent="0.2">
      <c r="A283" s="143">
        <f>ROWS($A$4:A282)</f>
        <v>279</v>
      </c>
      <c r="B283" s="143">
        <f>IF(ISNUMBER(SEARCH('Part 1 JVCP Score Calc'!$L$12,D283)),MAX($B$4:B282)+1,0)</f>
        <v>279</v>
      </c>
      <c r="C283" s="172">
        <v>777690</v>
      </c>
      <c r="D283" s="173" t="s">
        <v>98</v>
      </c>
      <c r="E283" s="173" t="s">
        <v>367</v>
      </c>
      <c r="F283" s="173">
        <v>0.95</v>
      </c>
      <c r="G283" s="173" t="s">
        <v>560</v>
      </c>
      <c r="H283" s="173" t="s">
        <v>738</v>
      </c>
      <c r="J283" s="145" t="str">
        <f>IFERROR(VLOOKUP(ROWS($J$5:J283),$B$5:$H$360,4,0),"")</f>
        <v>OKLAHOMA CITY  OK</v>
      </c>
    </row>
    <row r="284" spans="1:10" x14ac:dyDescent="0.2">
      <c r="A284" s="143">
        <f>ROWS($A$4:A283)</f>
        <v>280</v>
      </c>
      <c r="B284" s="143">
        <f>IF(ISNUMBER(SEARCH('Part 1 JVCP Score Calc'!$L$12,D284)),MAX($B$4:B283)+1,0)</f>
        <v>280</v>
      </c>
      <c r="C284" s="172">
        <v>777691</v>
      </c>
      <c r="D284" s="173" t="s">
        <v>98</v>
      </c>
      <c r="E284" s="173" t="s">
        <v>346</v>
      </c>
      <c r="F284" s="173">
        <v>0.86</v>
      </c>
      <c r="G284" s="173" t="s">
        <v>550</v>
      </c>
      <c r="H284" s="173" t="s">
        <v>734</v>
      </c>
      <c r="J284" s="145" t="str">
        <f>IFERROR(VLOOKUP(ROWS($J$5:J284),$B$5:$H$360,4,0),"")</f>
        <v>PAWHUSKA  OK</v>
      </c>
    </row>
    <row r="285" spans="1:10" x14ac:dyDescent="0.2">
      <c r="A285" s="143">
        <f>ROWS($A$4:A284)</f>
        <v>281</v>
      </c>
      <c r="B285" s="143">
        <f>IF(ISNUMBER(SEARCH('Part 1 JVCP Score Calc'!$L$12,D285)),MAX($B$4:B284)+1,0)</f>
        <v>281</v>
      </c>
      <c r="C285" s="172">
        <v>777692</v>
      </c>
      <c r="D285" s="173" t="s">
        <v>98</v>
      </c>
      <c r="E285" s="173" t="s">
        <v>352</v>
      </c>
      <c r="F285" s="173">
        <v>0.87</v>
      </c>
      <c r="G285" s="173" t="s">
        <v>552</v>
      </c>
      <c r="H285" s="173" t="s">
        <v>734</v>
      </c>
      <c r="J285" s="145" t="str">
        <f>IFERROR(VLOOKUP(ROWS($J$5:J285),$B$5:$H$360,4,0),"")</f>
        <v>PAWNEE  OK</v>
      </c>
    </row>
    <row r="286" spans="1:10" x14ac:dyDescent="0.2">
      <c r="A286" s="143">
        <f>ROWS($A$4:A285)</f>
        <v>282</v>
      </c>
      <c r="B286" s="143">
        <f>IF(ISNUMBER(SEARCH('Part 1 JVCP Score Calc'!$L$12,D286)),MAX($B$4:B285)+1,0)</f>
        <v>282</v>
      </c>
      <c r="C286" s="172">
        <v>777693</v>
      </c>
      <c r="D286" s="173" t="s">
        <v>98</v>
      </c>
      <c r="E286" s="173" t="s">
        <v>362</v>
      </c>
      <c r="F286" s="173">
        <v>0.93</v>
      </c>
      <c r="G286" s="173" t="s">
        <v>556</v>
      </c>
      <c r="H286" s="173" t="s">
        <v>734</v>
      </c>
      <c r="J286" s="145" t="str">
        <f>IFERROR(VLOOKUP(ROWS($J$5:J286),$B$5:$H$360,4,0),"")</f>
        <v>PONCA CITY  OK</v>
      </c>
    </row>
    <row r="287" spans="1:10" x14ac:dyDescent="0.2">
      <c r="A287" s="143">
        <f>ROWS($A$4:A286)</f>
        <v>283</v>
      </c>
      <c r="B287" s="143">
        <f>IF(ISNUMBER(SEARCH('Part 1 JVCP Score Calc'!$L$12,D287)),MAX($B$4:B286)+1,0)</f>
        <v>283</v>
      </c>
      <c r="C287" s="172">
        <v>777694</v>
      </c>
      <c r="D287" s="173" t="s">
        <v>98</v>
      </c>
      <c r="E287" s="173" t="s">
        <v>357</v>
      </c>
      <c r="F287" s="173">
        <v>0.88</v>
      </c>
      <c r="G287" s="173" t="s">
        <v>553</v>
      </c>
      <c r="H287" s="173" t="s">
        <v>739</v>
      </c>
      <c r="J287" s="145" t="str">
        <f>IFERROR(VLOOKUP(ROWS($J$5:J287),$B$5:$H$360,4,0),"")</f>
        <v>POTEAU  OK</v>
      </c>
    </row>
    <row r="288" spans="1:10" x14ac:dyDescent="0.2">
      <c r="A288" s="143">
        <f>ROWS($A$4:A287)</f>
        <v>284</v>
      </c>
      <c r="B288" s="143">
        <f>IF(ISNUMBER(SEARCH('Part 1 JVCP Score Calc'!$L$12,D288)),MAX($B$4:B287)+1,0)</f>
        <v>284</v>
      </c>
      <c r="C288" s="172">
        <v>777695</v>
      </c>
      <c r="D288" s="173" t="s">
        <v>98</v>
      </c>
      <c r="E288" s="173" t="s">
        <v>368</v>
      </c>
      <c r="F288" s="173">
        <v>0.95</v>
      </c>
      <c r="G288" s="173" t="s">
        <v>559</v>
      </c>
      <c r="H288" s="173" t="s">
        <v>733</v>
      </c>
      <c r="J288" s="145" t="str">
        <f>IFERROR(VLOOKUP(ROWS($J$5:J288),$B$5:$H$360,4,0),"")</f>
        <v>SALINA  OK</v>
      </c>
    </row>
    <row r="289" spans="1:10" x14ac:dyDescent="0.2">
      <c r="A289" s="143">
        <f>ROWS($A$4:A288)</f>
        <v>285</v>
      </c>
      <c r="B289" s="143">
        <f>IF(ISNUMBER(SEARCH('Part 1 JVCP Score Calc'!$L$12,D289)),MAX($B$4:B288)+1,0)</f>
        <v>285</v>
      </c>
      <c r="C289" s="172">
        <v>777696</v>
      </c>
      <c r="D289" s="173" t="s">
        <v>98</v>
      </c>
      <c r="E289" s="173" t="s">
        <v>358</v>
      </c>
      <c r="F289" s="173">
        <v>0.88</v>
      </c>
      <c r="G289" s="173" t="s">
        <v>553</v>
      </c>
      <c r="H289" s="173" t="s">
        <v>736</v>
      </c>
      <c r="J289" s="145" t="str">
        <f>IFERROR(VLOOKUP(ROWS($J$5:J289),$B$5:$H$360,4,0),"")</f>
        <v>SALISAW  OK</v>
      </c>
    </row>
    <row r="290" spans="1:10" x14ac:dyDescent="0.2">
      <c r="A290" s="143">
        <f>ROWS($A$4:A289)</f>
        <v>286</v>
      </c>
      <c r="B290" s="143">
        <f>IF(ISNUMBER(SEARCH('Part 1 JVCP Score Calc'!$L$12,D290)),MAX($B$4:B289)+1,0)</f>
        <v>286</v>
      </c>
      <c r="C290" s="172">
        <v>777697</v>
      </c>
      <c r="D290" s="173" t="s">
        <v>98</v>
      </c>
      <c r="E290" s="173" t="s">
        <v>353</v>
      </c>
      <c r="F290" s="173">
        <v>0.87</v>
      </c>
      <c r="G290" s="173" t="s">
        <v>552</v>
      </c>
      <c r="H290" s="173" t="s">
        <v>733</v>
      </c>
      <c r="J290" s="145" t="str">
        <f>IFERROR(VLOOKUP(ROWS($J$5:J290),$B$5:$H$360,4,0),"")</f>
        <v>SAPULPA  OK</v>
      </c>
    </row>
    <row r="291" spans="1:10" x14ac:dyDescent="0.2">
      <c r="A291" s="143">
        <f>ROWS($A$4:A290)</f>
        <v>287</v>
      </c>
      <c r="B291" s="143">
        <f>IF(ISNUMBER(SEARCH('Part 1 JVCP Score Calc'!$L$12,D291)),MAX($B$4:B290)+1,0)</f>
        <v>287</v>
      </c>
      <c r="C291" s="172">
        <v>777698</v>
      </c>
      <c r="D291" s="173" t="s">
        <v>98</v>
      </c>
      <c r="E291" s="173" t="s">
        <v>369</v>
      </c>
      <c r="F291" s="173">
        <v>0.95</v>
      </c>
      <c r="G291" s="173" t="s">
        <v>560</v>
      </c>
      <c r="H291" s="173" t="s">
        <v>737</v>
      </c>
      <c r="J291" s="145" t="str">
        <f>IFERROR(VLOOKUP(ROWS($J$5:J291),$B$5:$H$360,4,0),"")</f>
        <v>SHAWNEE  OK</v>
      </c>
    </row>
    <row r="292" spans="1:10" x14ac:dyDescent="0.2">
      <c r="A292" s="143">
        <f>ROWS($A$4:A291)</f>
        <v>288</v>
      </c>
      <c r="B292" s="143">
        <f>IF(ISNUMBER(SEARCH('Part 1 JVCP Score Calc'!$L$12,D292)),MAX($B$4:B291)+1,0)</f>
        <v>288</v>
      </c>
      <c r="C292" s="172">
        <v>777699</v>
      </c>
      <c r="D292" s="173" t="s">
        <v>98</v>
      </c>
      <c r="E292" s="173" t="s">
        <v>370</v>
      </c>
      <c r="F292" s="173">
        <v>0.95</v>
      </c>
      <c r="G292" s="173" t="s">
        <v>559</v>
      </c>
      <c r="H292" s="173" t="s">
        <v>736</v>
      </c>
      <c r="J292" s="145" t="str">
        <f>IFERROR(VLOOKUP(ROWS($J$5:J292),$B$5:$H$360,4,0),"")</f>
        <v>STILLWELL  OK</v>
      </c>
    </row>
    <row r="293" spans="1:10" x14ac:dyDescent="0.2">
      <c r="A293" s="143">
        <f>ROWS($A$4:A292)</f>
        <v>289</v>
      </c>
      <c r="B293" s="143">
        <f>IF(ISNUMBER(SEARCH('Part 1 JVCP Score Calc'!$L$12,D293)),MAX($B$4:B292)+1,0)</f>
        <v>289</v>
      </c>
      <c r="C293" s="172">
        <v>777700</v>
      </c>
      <c r="D293" s="173" t="s">
        <v>98</v>
      </c>
      <c r="E293" s="173" t="s">
        <v>354</v>
      </c>
      <c r="F293" s="173">
        <v>0.87</v>
      </c>
      <c r="G293" s="173" t="s">
        <v>552</v>
      </c>
      <c r="H293" s="173" t="s">
        <v>737</v>
      </c>
      <c r="J293" s="145" t="str">
        <f>IFERROR(VLOOKUP(ROWS($J$5:J293),$B$5:$H$360,4,0),"")</f>
        <v>STROUD  OK</v>
      </c>
    </row>
    <row r="294" spans="1:10" x14ac:dyDescent="0.2">
      <c r="A294" s="143">
        <f>ROWS($A$4:A293)</f>
        <v>290</v>
      </c>
      <c r="B294" s="143">
        <f>IF(ISNUMBER(SEARCH('Part 1 JVCP Score Calc'!$L$12,D294)),MAX($B$4:B293)+1,0)</f>
        <v>290</v>
      </c>
      <c r="C294" s="172">
        <v>777701</v>
      </c>
      <c r="D294" s="173" t="s">
        <v>98</v>
      </c>
      <c r="E294" s="173" t="s">
        <v>371</v>
      </c>
      <c r="F294" s="173">
        <v>0.95</v>
      </c>
      <c r="G294" s="173" t="s">
        <v>559</v>
      </c>
      <c r="H294" s="173" t="s">
        <v>736</v>
      </c>
      <c r="J294" s="145" t="str">
        <f>IFERROR(VLOOKUP(ROWS($J$5:J294),$B$5:$H$360,4,0),"")</f>
        <v>TAHLEQUAH  OK</v>
      </c>
    </row>
    <row r="295" spans="1:10" x14ac:dyDescent="0.2">
      <c r="A295" s="143">
        <f>ROWS($A$4:A294)</f>
        <v>291</v>
      </c>
      <c r="B295" s="143">
        <f>IF(ISNUMBER(SEARCH('Part 1 JVCP Score Calc'!$L$12,D295)),MAX($B$4:B294)+1,0)</f>
        <v>291</v>
      </c>
      <c r="C295" s="172">
        <v>777702</v>
      </c>
      <c r="D295" s="173" t="s">
        <v>98</v>
      </c>
      <c r="E295" s="173" t="s">
        <v>378</v>
      </c>
      <c r="F295" s="173">
        <v>0.96</v>
      </c>
      <c r="G295" s="173" t="s">
        <v>561</v>
      </c>
      <c r="H295" s="173" t="s">
        <v>742</v>
      </c>
      <c r="J295" s="145" t="str">
        <f>IFERROR(VLOOKUP(ROWS($J$5:J295),$B$5:$H$360,4,0),"")</f>
        <v>TALIHINA  OK</v>
      </c>
    </row>
    <row r="296" spans="1:10" x14ac:dyDescent="0.2">
      <c r="A296" s="143">
        <f>ROWS($A$4:A295)</f>
        <v>292</v>
      </c>
      <c r="B296" s="143">
        <f>IF(ISNUMBER(SEARCH('Part 1 JVCP Score Calc'!$L$12,D296)),MAX($B$4:B295)+1,0)</f>
        <v>292</v>
      </c>
      <c r="C296" s="172">
        <v>777703</v>
      </c>
      <c r="D296" s="173" t="s">
        <v>98</v>
      </c>
      <c r="E296" s="173" t="s">
        <v>361</v>
      </c>
      <c r="F296" s="173">
        <v>0.92</v>
      </c>
      <c r="G296" s="173" t="s">
        <v>554</v>
      </c>
      <c r="H296" s="173" t="s">
        <v>740</v>
      </c>
      <c r="J296" s="145" t="str">
        <f>IFERROR(VLOOKUP(ROWS($J$5:J296),$B$5:$H$360,4,0),"")</f>
        <v>TISHOMINGO  OK</v>
      </c>
    </row>
    <row r="297" spans="1:10" x14ac:dyDescent="0.2">
      <c r="A297" s="143">
        <f>ROWS($A$4:A296)</f>
        <v>293</v>
      </c>
      <c r="B297" s="143">
        <f>IF(ISNUMBER(SEARCH('Part 1 JVCP Score Calc'!$L$12,D297)),MAX($B$4:B296)+1,0)</f>
        <v>293</v>
      </c>
      <c r="C297" s="172">
        <v>777704</v>
      </c>
      <c r="D297" s="173" t="s">
        <v>98</v>
      </c>
      <c r="E297" s="173" t="s">
        <v>355</v>
      </c>
      <c r="F297" s="173">
        <v>0.87</v>
      </c>
      <c r="G297" s="173" t="s">
        <v>552</v>
      </c>
      <c r="H297" s="173" t="s">
        <v>738</v>
      </c>
      <c r="J297" s="145" t="str">
        <f>IFERROR(VLOOKUP(ROWS($J$5:J297),$B$5:$H$360,4,0),"")</f>
        <v>TULSA  OK</v>
      </c>
    </row>
    <row r="298" spans="1:10" x14ac:dyDescent="0.2">
      <c r="A298" s="143">
        <f>ROWS($A$4:A297)</f>
        <v>294</v>
      </c>
      <c r="B298" s="143">
        <f>IF(ISNUMBER(SEARCH('Part 1 JVCP Score Calc'!$L$12,D298)),MAX($B$4:B297)+1,0)</f>
        <v>294</v>
      </c>
      <c r="C298" s="172">
        <v>777705</v>
      </c>
      <c r="D298" s="173" t="s">
        <v>98</v>
      </c>
      <c r="E298" s="173" t="s">
        <v>385</v>
      </c>
      <c r="F298" s="173">
        <v>1.02</v>
      </c>
      <c r="G298" s="173" t="s">
        <v>563</v>
      </c>
      <c r="H298" s="173" t="s">
        <v>744</v>
      </c>
      <c r="J298" s="145" t="str">
        <f>IFERROR(VLOOKUP(ROWS($J$5:J298),$B$5:$H$360,4,0),"")</f>
        <v>WATONGA  OK</v>
      </c>
    </row>
    <row r="299" spans="1:10" x14ac:dyDescent="0.2">
      <c r="A299" s="143">
        <f>ROWS($A$4:A298)</f>
        <v>295</v>
      </c>
      <c r="B299" s="143">
        <f>IF(ISNUMBER(SEARCH('Part 1 JVCP Score Calc'!$L$12,D299)),MAX($B$4:B298)+1,0)</f>
        <v>295</v>
      </c>
      <c r="C299" s="172">
        <v>777971</v>
      </c>
      <c r="D299" s="173" t="s">
        <v>98</v>
      </c>
      <c r="E299" s="173" t="s">
        <v>785</v>
      </c>
      <c r="F299" s="173">
        <v>1.01</v>
      </c>
      <c r="G299" s="173" t="s">
        <v>565</v>
      </c>
      <c r="H299" s="173" t="s">
        <v>733</v>
      </c>
      <c r="J299" s="145" t="str">
        <f>IFERROR(VLOOKUP(ROWS($J$5:J299),$B$5:$H$360,4,0),"")</f>
        <v>WETUMKA, OK</v>
      </c>
    </row>
    <row r="300" spans="1:10" x14ac:dyDescent="0.2">
      <c r="A300" s="143">
        <f>ROWS($A$4:A299)</f>
        <v>296</v>
      </c>
      <c r="B300" s="143">
        <f>IF(ISNUMBER(SEARCH('Part 1 JVCP Score Calc'!$L$12,D300)),MAX($B$4:B299)+1,0)</f>
        <v>296</v>
      </c>
      <c r="C300" s="172">
        <v>777706</v>
      </c>
      <c r="D300" s="173" t="s">
        <v>98</v>
      </c>
      <c r="E300" s="173" t="s">
        <v>372</v>
      </c>
      <c r="F300" s="173">
        <v>0.95</v>
      </c>
      <c r="G300" s="173" t="s">
        <v>558</v>
      </c>
      <c r="H300" s="173" t="s">
        <v>741</v>
      </c>
      <c r="J300" s="145" t="str">
        <f>IFERROR(VLOOKUP(ROWS($J$5:J300),$B$5:$H$360,4,0),"")</f>
        <v>WEWOKA  OK</v>
      </c>
    </row>
    <row r="301" spans="1:10" x14ac:dyDescent="0.2">
      <c r="A301" s="143">
        <f>ROWS($A$4:A300)</f>
        <v>297</v>
      </c>
      <c r="B301" s="143">
        <f>IF(ISNUMBER(SEARCH('Part 1 JVCP Score Calc'!$L$12,D301)),MAX($B$4:B300)+1,0)</f>
        <v>297</v>
      </c>
      <c r="C301" s="172">
        <v>777707</v>
      </c>
      <c r="D301" s="173" t="s">
        <v>98</v>
      </c>
      <c r="E301" s="173" t="s">
        <v>363</v>
      </c>
      <c r="F301" s="173">
        <v>0.93</v>
      </c>
      <c r="G301" s="173" t="s">
        <v>557</v>
      </c>
      <c r="H301" s="173" t="s">
        <v>738</v>
      </c>
      <c r="J301" s="145" t="str">
        <f>IFERROR(VLOOKUP(ROWS($J$5:J301),$B$5:$H$360,4,0),"")</f>
        <v>WICHITA   KS</v>
      </c>
    </row>
    <row r="302" spans="1:10" x14ac:dyDescent="0.2">
      <c r="A302" s="143">
        <f>ROWS($A$4:A301)</f>
        <v>298</v>
      </c>
      <c r="B302" s="143">
        <f>IF(ISNUMBER(SEARCH('Part 1 JVCP Score Calc'!$L$12,D302)),MAX($B$4:B301)+1,0)</f>
        <v>298</v>
      </c>
      <c r="C302" s="172">
        <v>777708</v>
      </c>
      <c r="D302" s="173" t="s">
        <v>99</v>
      </c>
      <c r="E302" s="173" t="s">
        <v>388</v>
      </c>
      <c r="F302" s="173">
        <v>0.95</v>
      </c>
      <c r="G302" s="173" t="s">
        <v>569</v>
      </c>
      <c r="H302" s="173" t="s">
        <v>748</v>
      </c>
      <c r="J302" s="145"/>
    </row>
    <row r="303" spans="1:10" x14ac:dyDescent="0.2">
      <c r="A303" s="143">
        <f>ROWS($A$4:A302)</f>
        <v>299</v>
      </c>
      <c r="B303" s="143">
        <f>IF(ISNUMBER(SEARCH('Part 1 JVCP Score Calc'!$L$12,D303)),MAX($B$4:B302)+1,0)</f>
        <v>299</v>
      </c>
      <c r="C303" s="172">
        <v>777709</v>
      </c>
      <c r="D303" s="173" t="s">
        <v>99</v>
      </c>
      <c r="E303" s="173" t="s">
        <v>389</v>
      </c>
      <c r="F303" s="173">
        <v>0.95</v>
      </c>
      <c r="G303" s="173" t="s">
        <v>569</v>
      </c>
      <c r="H303" s="173" t="s">
        <v>749</v>
      </c>
      <c r="J303" s="145"/>
    </row>
    <row r="304" spans="1:10" x14ac:dyDescent="0.2">
      <c r="A304" s="143">
        <f>ROWS($A$4:A303)</f>
        <v>300</v>
      </c>
      <c r="B304" s="143">
        <f>IF(ISNUMBER(SEARCH('Part 1 JVCP Score Calc'!$L$12,D304)),MAX($B$4:B303)+1,0)</f>
        <v>300</v>
      </c>
      <c r="C304" s="172">
        <v>777710</v>
      </c>
      <c r="D304" s="173" t="s">
        <v>99</v>
      </c>
      <c r="E304" s="173" t="s">
        <v>414</v>
      </c>
      <c r="F304" s="173">
        <v>1.1299999999999999</v>
      </c>
      <c r="G304" s="173" t="s">
        <v>579</v>
      </c>
      <c r="H304" s="173" t="s">
        <v>756</v>
      </c>
      <c r="J304" s="145"/>
    </row>
    <row r="305" spans="1:10" x14ac:dyDescent="0.2">
      <c r="A305" s="143">
        <f>ROWS($A$4:A304)</f>
        <v>301</v>
      </c>
      <c r="B305" s="143">
        <f>IF(ISNUMBER(SEARCH('Part 1 JVCP Score Calc'!$L$12,D305)),MAX($B$4:B304)+1,0)</f>
        <v>301</v>
      </c>
      <c r="C305" s="172">
        <v>777711</v>
      </c>
      <c r="D305" s="173" t="s">
        <v>99</v>
      </c>
      <c r="E305" s="173" t="s">
        <v>401</v>
      </c>
      <c r="F305" s="173">
        <v>1.02</v>
      </c>
      <c r="G305" s="173" t="s">
        <v>575</v>
      </c>
      <c r="H305" s="173" t="s">
        <v>755</v>
      </c>
      <c r="J305" s="145"/>
    </row>
    <row r="306" spans="1:10" x14ac:dyDescent="0.2">
      <c r="A306" s="143">
        <f>ROWS($A$4:A305)</f>
        <v>302</v>
      </c>
      <c r="B306" s="143">
        <f>IF(ISNUMBER(SEARCH('Part 1 JVCP Score Calc'!$L$12,D306)),MAX($B$4:B305)+1,0)</f>
        <v>302</v>
      </c>
      <c r="C306" s="172">
        <v>777712</v>
      </c>
      <c r="D306" s="173" t="s">
        <v>99</v>
      </c>
      <c r="E306" s="173" t="s">
        <v>390</v>
      </c>
      <c r="F306" s="173">
        <v>0.95</v>
      </c>
      <c r="G306" s="173" t="s">
        <v>570</v>
      </c>
      <c r="H306" s="173" t="s">
        <v>750</v>
      </c>
      <c r="J306" s="145"/>
    </row>
    <row r="307" spans="1:10" x14ac:dyDescent="0.2">
      <c r="A307" s="143">
        <f>ROWS($A$4:A306)</f>
        <v>303</v>
      </c>
      <c r="B307" s="143">
        <f>IF(ISNUMBER(SEARCH('Part 1 JVCP Score Calc'!$L$12,D307)),MAX($B$4:B306)+1,0)</f>
        <v>303</v>
      </c>
      <c r="C307" s="172">
        <v>777713</v>
      </c>
      <c r="D307" s="173" t="s">
        <v>99</v>
      </c>
      <c r="E307" s="173" t="s">
        <v>410</v>
      </c>
      <c r="F307" s="173">
        <v>1.1000000000000001</v>
      </c>
      <c r="G307" s="173" t="s">
        <v>577</v>
      </c>
      <c r="H307" s="173"/>
      <c r="J307" s="145"/>
    </row>
    <row r="308" spans="1:10" x14ac:dyDescent="0.2">
      <c r="A308" s="143">
        <f>ROWS($A$4:A307)</f>
        <v>304</v>
      </c>
      <c r="B308" s="143">
        <f>IF(ISNUMBER(SEARCH('Part 1 JVCP Score Calc'!$L$12,D308)),MAX($B$4:B307)+1,0)</f>
        <v>304</v>
      </c>
      <c r="C308" s="172">
        <v>777714</v>
      </c>
      <c r="D308" s="173" t="s">
        <v>99</v>
      </c>
      <c r="E308" s="173" t="s">
        <v>407</v>
      </c>
      <c r="F308" s="173">
        <v>1.08</v>
      </c>
      <c r="G308" s="173" t="s">
        <v>479</v>
      </c>
      <c r="H308" s="173" t="s">
        <v>755</v>
      </c>
      <c r="J308" s="145"/>
    </row>
    <row r="309" spans="1:10" x14ac:dyDescent="0.2">
      <c r="A309" s="143">
        <f>ROWS($A$4:A308)</f>
        <v>305</v>
      </c>
      <c r="B309" s="143">
        <f>IF(ISNUMBER(SEARCH('Part 1 JVCP Score Calc'!$L$12,D309)),MAX($B$4:B308)+1,0)</f>
        <v>305</v>
      </c>
      <c r="C309" s="172">
        <v>777715</v>
      </c>
      <c r="D309" s="173" t="s">
        <v>99</v>
      </c>
      <c r="E309" s="173" t="s">
        <v>394</v>
      </c>
      <c r="F309" s="173">
        <v>0.96</v>
      </c>
      <c r="G309" s="173" t="s">
        <v>571</v>
      </c>
      <c r="H309" s="173"/>
      <c r="J309" s="145"/>
    </row>
    <row r="310" spans="1:10" x14ac:dyDescent="0.2">
      <c r="A310" s="143">
        <f>ROWS($A$4:A309)</f>
        <v>306</v>
      </c>
      <c r="B310" s="143">
        <f>IF(ISNUMBER(SEARCH('Part 1 JVCP Score Calc'!$L$12,D310)),MAX($B$4:B309)+1,0)</f>
        <v>306</v>
      </c>
      <c r="C310" s="172">
        <v>777716</v>
      </c>
      <c r="D310" s="173" t="s">
        <v>99</v>
      </c>
      <c r="E310" s="173" t="s">
        <v>386</v>
      </c>
      <c r="F310" s="173">
        <v>0.93</v>
      </c>
      <c r="G310" s="173" t="s">
        <v>567</v>
      </c>
      <c r="H310" s="173" t="s">
        <v>746</v>
      </c>
      <c r="J310" s="145"/>
    </row>
    <row r="311" spans="1:10" x14ac:dyDescent="0.2">
      <c r="A311" s="143">
        <f>ROWS($A$4:A310)</f>
        <v>307</v>
      </c>
      <c r="B311" s="143">
        <f>IF(ISNUMBER(SEARCH('Part 1 JVCP Score Calc'!$L$12,D311)),MAX($B$4:B310)+1,0)</f>
        <v>307</v>
      </c>
      <c r="C311" s="172">
        <v>777717</v>
      </c>
      <c r="D311" s="173" t="s">
        <v>99</v>
      </c>
      <c r="E311" s="173" t="s">
        <v>404</v>
      </c>
      <c r="F311" s="173">
        <v>1.05</v>
      </c>
      <c r="G311" s="173" t="s">
        <v>548</v>
      </c>
      <c r="H311" s="173" t="s">
        <v>746</v>
      </c>
      <c r="J311" s="145"/>
    </row>
    <row r="312" spans="1:10" x14ac:dyDescent="0.2">
      <c r="A312" s="143">
        <f>ROWS($A$4:A311)</f>
        <v>308</v>
      </c>
      <c r="B312" s="143">
        <f>IF(ISNUMBER(SEARCH('Part 1 JVCP Score Calc'!$L$12,D312)),MAX($B$4:B311)+1,0)</f>
        <v>308</v>
      </c>
      <c r="C312" s="172">
        <v>777718</v>
      </c>
      <c r="D312" s="173" t="s">
        <v>99</v>
      </c>
      <c r="E312" s="173" t="s">
        <v>405</v>
      </c>
      <c r="F312" s="173">
        <v>1.05</v>
      </c>
      <c r="G312" s="173" t="s">
        <v>548</v>
      </c>
      <c r="H312" s="173" t="s">
        <v>746</v>
      </c>
      <c r="J312" s="145"/>
    </row>
    <row r="313" spans="1:10" x14ac:dyDescent="0.2">
      <c r="A313" s="143">
        <f>ROWS($A$4:A312)</f>
        <v>309</v>
      </c>
      <c r="B313" s="143">
        <f>IF(ISNUMBER(SEARCH('Part 1 JVCP Score Calc'!$L$12,D313)),MAX($B$4:B312)+1,0)</f>
        <v>309</v>
      </c>
      <c r="C313" s="172">
        <v>777719</v>
      </c>
      <c r="D313" s="173" t="s">
        <v>99</v>
      </c>
      <c r="E313" s="173" t="s">
        <v>395</v>
      </c>
      <c r="F313" s="173">
        <v>0.96</v>
      </c>
      <c r="G313" s="173" t="s">
        <v>572</v>
      </c>
      <c r="H313" s="173"/>
      <c r="J313" s="145"/>
    </row>
    <row r="314" spans="1:10" x14ac:dyDescent="0.2">
      <c r="A314" s="143">
        <f>ROWS($A$4:A313)</f>
        <v>310</v>
      </c>
      <c r="B314" s="143">
        <f>IF(ISNUMBER(SEARCH('Part 1 JVCP Score Calc'!$L$12,D314)),MAX($B$4:B313)+1,0)</f>
        <v>310</v>
      </c>
      <c r="C314" s="172">
        <v>777720</v>
      </c>
      <c r="D314" s="173" t="s">
        <v>99</v>
      </c>
      <c r="E314" s="173" t="s">
        <v>415</v>
      </c>
      <c r="F314" s="173">
        <v>1.2</v>
      </c>
      <c r="G314" s="173" t="s">
        <v>580</v>
      </c>
      <c r="H314" s="173" t="s">
        <v>755</v>
      </c>
      <c r="J314" s="145"/>
    </row>
    <row r="315" spans="1:10" x14ac:dyDescent="0.2">
      <c r="A315" s="143">
        <f>ROWS($A$4:A314)</f>
        <v>311</v>
      </c>
      <c r="B315" s="143">
        <f>IF(ISNUMBER(SEARCH('Part 1 JVCP Score Calc'!$L$12,D315)),MAX($B$4:B314)+1,0)</f>
        <v>311</v>
      </c>
      <c r="C315" s="172">
        <v>777721</v>
      </c>
      <c r="D315" s="173" t="s">
        <v>99</v>
      </c>
      <c r="E315" s="173" t="s">
        <v>411</v>
      </c>
      <c r="F315" s="173">
        <v>1.1000000000000001</v>
      </c>
      <c r="G315" s="173" t="s">
        <v>578</v>
      </c>
      <c r="H315" s="173" t="s">
        <v>755</v>
      </c>
      <c r="J315" s="145"/>
    </row>
    <row r="316" spans="1:10" x14ac:dyDescent="0.2">
      <c r="A316" s="143">
        <f>ROWS($A$4:A315)</f>
        <v>312</v>
      </c>
      <c r="B316" s="143">
        <f>IF(ISNUMBER(SEARCH('Part 1 JVCP Score Calc'!$L$12,D316)),MAX($B$4:B315)+1,0)</f>
        <v>312</v>
      </c>
      <c r="C316" s="172">
        <v>777722</v>
      </c>
      <c r="D316" s="173" t="s">
        <v>99</v>
      </c>
      <c r="E316" s="173" t="s">
        <v>416</v>
      </c>
      <c r="F316" s="173">
        <v>1.2</v>
      </c>
      <c r="G316" s="173" t="s">
        <v>580</v>
      </c>
      <c r="H316" s="173" t="s">
        <v>756</v>
      </c>
      <c r="J316" s="145"/>
    </row>
    <row r="317" spans="1:10" x14ac:dyDescent="0.2">
      <c r="A317" s="143">
        <f>ROWS($A$4:A316)</f>
        <v>313</v>
      </c>
      <c r="B317" s="143">
        <f>IF(ISNUMBER(SEARCH('Part 1 JVCP Score Calc'!$L$12,D317)),MAX($B$4:B316)+1,0)</f>
        <v>313</v>
      </c>
      <c r="C317" s="172">
        <v>777723</v>
      </c>
      <c r="D317" s="173" t="s">
        <v>99</v>
      </c>
      <c r="E317" s="173" t="s">
        <v>387</v>
      </c>
      <c r="F317" s="173">
        <v>0.94</v>
      </c>
      <c r="G317" s="173" t="s">
        <v>568</v>
      </c>
      <c r="H317" s="173" t="s">
        <v>747</v>
      </c>
      <c r="J317" s="145"/>
    </row>
    <row r="318" spans="1:10" x14ac:dyDescent="0.2">
      <c r="A318" s="143">
        <f>ROWS($A$4:A317)</f>
        <v>314</v>
      </c>
      <c r="B318" s="143">
        <f>IF(ISNUMBER(SEARCH('Part 1 JVCP Score Calc'!$L$12,D318)),MAX($B$4:B317)+1,0)</f>
        <v>314</v>
      </c>
      <c r="C318" s="172">
        <v>777724</v>
      </c>
      <c r="D318" s="173" t="s">
        <v>99</v>
      </c>
      <c r="E318" s="173" t="s">
        <v>396</v>
      </c>
      <c r="F318" s="173">
        <v>0.96</v>
      </c>
      <c r="G318" s="173" t="s">
        <v>573</v>
      </c>
      <c r="H318" s="173" t="s">
        <v>747</v>
      </c>
      <c r="J318" s="145"/>
    </row>
    <row r="319" spans="1:10" x14ac:dyDescent="0.2">
      <c r="A319" s="143">
        <f>ROWS($A$4:A318)</f>
        <v>315</v>
      </c>
      <c r="B319" s="143">
        <f>IF(ISNUMBER(SEARCH('Part 1 JVCP Score Calc'!$L$12,D319)),MAX($B$4:B318)+1,0)</f>
        <v>315</v>
      </c>
      <c r="C319" s="172">
        <v>777725</v>
      </c>
      <c r="D319" s="173" t="s">
        <v>99</v>
      </c>
      <c r="E319" s="173" t="s">
        <v>397</v>
      </c>
      <c r="F319" s="173">
        <v>0.96</v>
      </c>
      <c r="G319" s="173" t="s">
        <v>571</v>
      </c>
      <c r="H319" s="173" t="s">
        <v>752</v>
      </c>
      <c r="J319" s="145"/>
    </row>
    <row r="320" spans="1:10" x14ac:dyDescent="0.2">
      <c r="A320" s="143">
        <f>ROWS($A$4:A319)</f>
        <v>316</v>
      </c>
      <c r="B320" s="143">
        <f>IF(ISNUMBER(SEARCH('Part 1 JVCP Score Calc'!$L$12,D320)),MAX($B$4:B301)+1,0)</f>
        <v>298</v>
      </c>
      <c r="C320" s="172">
        <v>777726</v>
      </c>
      <c r="D320" s="173" t="s">
        <v>99</v>
      </c>
      <c r="E320" s="173" t="s">
        <v>412</v>
      </c>
      <c r="F320" s="173">
        <v>1.1000000000000001</v>
      </c>
      <c r="G320" s="173" t="s">
        <v>578</v>
      </c>
      <c r="H320" s="173" t="s">
        <v>755</v>
      </c>
      <c r="J320" s="145" t="str">
        <f>IFERROR(VLOOKUP(ROWS($J$5:J320),$B$5:$H$360,4,0),"")</f>
        <v>RIVERSIDE  CA</v>
      </c>
    </row>
    <row r="321" spans="1:10" x14ac:dyDescent="0.2">
      <c r="A321" s="143">
        <f>ROWS($A$4:A320)</f>
        <v>317</v>
      </c>
      <c r="B321" s="143">
        <f>IF(ISNUMBER(SEARCH('Part 1 JVCP Score Calc'!$L$12,D321)),MAX($B$4:B320)+1,0)</f>
        <v>316</v>
      </c>
      <c r="C321" s="172">
        <v>777727</v>
      </c>
      <c r="D321" s="173" t="s">
        <v>99</v>
      </c>
      <c r="E321" s="173" t="s">
        <v>215</v>
      </c>
      <c r="F321" s="173">
        <v>1.1599999999999999</v>
      </c>
      <c r="G321" s="173" t="s">
        <v>488</v>
      </c>
      <c r="H321" s="173" t="s">
        <v>754</v>
      </c>
      <c r="J321" s="145" t="str">
        <f>IFERROR(VLOOKUP(ROWS($J$5:J321),$B$5:$H$360,4,0),"")</f>
        <v>ROOSEVELT  UT</v>
      </c>
    </row>
    <row r="322" spans="1:10" x14ac:dyDescent="0.2">
      <c r="A322" s="143">
        <f>ROWS($A$4:A321)</f>
        <v>318</v>
      </c>
      <c r="B322" s="143">
        <f>IF(ISNUMBER(SEARCH('Part 1 JVCP Score Calc'!$L$12,D322)),MAX($B$4:B321)+1,0)</f>
        <v>317</v>
      </c>
      <c r="C322" s="172">
        <v>777728</v>
      </c>
      <c r="D322" s="173" t="s">
        <v>99</v>
      </c>
      <c r="E322" s="173" t="s">
        <v>391</v>
      </c>
      <c r="F322" s="173">
        <v>0.95</v>
      </c>
      <c r="G322" s="173" t="s">
        <v>570</v>
      </c>
      <c r="H322" s="173" t="s">
        <v>751</v>
      </c>
      <c r="J322" s="145" t="str">
        <f>IFERROR(VLOOKUP(ROWS($J$5:J322),$B$5:$H$360,4,0),"")</f>
        <v>SACATON  AZ</v>
      </c>
    </row>
    <row r="323" spans="1:10" x14ac:dyDescent="0.2">
      <c r="A323" s="143">
        <f>ROWS($A$4:A322)</f>
        <v>319</v>
      </c>
      <c r="B323" s="143">
        <f>IF(ISNUMBER(SEARCH('Part 1 JVCP Score Calc'!$L$12,D323)),MAX($B$4:B322)+1,0)</f>
        <v>318</v>
      </c>
      <c r="C323" s="172">
        <v>777729</v>
      </c>
      <c r="D323" s="173" t="s">
        <v>99</v>
      </c>
      <c r="E323" s="173" t="s">
        <v>398</v>
      </c>
      <c r="F323" s="173">
        <v>0.96</v>
      </c>
      <c r="G323" s="173" t="s">
        <v>571</v>
      </c>
      <c r="H323" s="173" t="s">
        <v>753</v>
      </c>
      <c r="J323" s="145" t="str">
        <f>IFERROR(VLOOKUP(ROWS($J$5:J323),$B$5:$H$360,4,0),"")</f>
        <v>SAN CARLOS  AZ</v>
      </c>
    </row>
    <row r="324" spans="1:10" x14ac:dyDescent="0.2">
      <c r="A324" s="143">
        <f>ROWS($A$4:A323)</f>
        <v>320</v>
      </c>
      <c r="B324" s="143">
        <f>IF(ISNUMBER(SEARCH('Part 1 JVCP Score Calc'!$L$12,D324)),MAX($B$4:B323)+1,0)</f>
        <v>319</v>
      </c>
      <c r="C324" s="172">
        <v>777730</v>
      </c>
      <c r="D324" s="173" t="s">
        <v>99</v>
      </c>
      <c r="E324" s="173" t="s">
        <v>392</v>
      </c>
      <c r="F324" s="173">
        <v>0.95</v>
      </c>
      <c r="G324" s="173" t="s">
        <v>569</v>
      </c>
      <c r="H324" s="173" t="s">
        <v>748</v>
      </c>
      <c r="J324" s="145" t="str">
        <f>IFERROR(VLOOKUP(ROWS($J$5:J324),$B$5:$H$360,4,0),"")</f>
        <v>SCHURZ  NV</v>
      </c>
    </row>
    <row r="325" spans="1:10" x14ac:dyDescent="0.2">
      <c r="A325" s="143">
        <f>ROWS($A$4:A324)</f>
        <v>321</v>
      </c>
      <c r="B325" s="143">
        <f>IF(ISNUMBER(SEARCH('Part 1 JVCP Score Calc'!$L$12,D325)),MAX($B$4:B324)+1,0)</f>
        <v>320</v>
      </c>
      <c r="C325" s="172">
        <v>777731</v>
      </c>
      <c r="D325" s="173" t="s">
        <v>99</v>
      </c>
      <c r="E325" s="173" t="s">
        <v>402</v>
      </c>
      <c r="F325" s="173">
        <v>1.02</v>
      </c>
      <c r="G325" s="173" t="s">
        <v>575</v>
      </c>
      <c r="H325" s="173" t="s">
        <v>755</v>
      </c>
      <c r="J325" s="145" t="str">
        <f>IFERROR(VLOOKUP(ROWS($J$5:J325),$B$5:$H$360,4,0),"")</f>
        <v>SCOTTSDALE  AZ</v>
      </c>
    </row>
    <row r="326" spans="1:10" x14ac:dyDescent="0.2">
      <c r="A326" s="143">
        <f>ROWS($A$4:A325)</f>
        <v>322</v>
      </c>
      <c r="B326" s="143">
        <f>IF(ISNUMBER(SEARCH('Part 1 JVCP Score Calc'!$L$12,D326)),MAX($B$4:B325)+1,0)</f>
        <v>321</v>
      </c>
      <c r="C326" s="172">
        <v>777732</v>
      </c>
      <c r="D326" s="173" t="s">
        <v>99</v>
      </c>
      <c r="E326" s="173" t="s">
        <v>399</v>
      </c>
      <c r="F326" s="173">
        <v>0.96</v>
      </c>
      <c r="G326" s="173" t="s">
        <v>571</v>
      </c>
      <c r="H326" s="173" t="s">
        <v>752</v>
      </c>
      <c r="J326" s="145" t="str">
        <f>IFERROR(VLOOKUP(ROWS($J$5:J326),$B$5:$H$360,4,0),"")</f>
        <v>SECOND MESA  AZ</v>
      </c>
    </row>
    <row r="327" spans="1:10" x14ac:dyDescent="0.2">
      <c r="A327" s="143">
        <f>ROWS($A$4:A326)</f>
        <v>323</v>
      </c>
      <c r="B327" s="143">
        <f>IF(ISNUMBER(SEARCH('Part 1 JVCP Score Calc'!$L$12,D327)),MAX($B$4:B326)+1,0)</f>
        <v>322</v>
      </c>
      <c r="C327" s="172">
        <v>777733</v>
      </c>
      <c r="D327" s="173" t="s">
        <v>99</v>
      </c>
      <c r="E327" s="173" t="s">
        <v>406</v>
      </c>
      <c r="F327" s="173">
        <v>1.05</v>
      </c>
      <c r="G327" s="173" t="s">
        <v>548</v>
      </c>
      <c r="H327" s="173" t="s">
        <v>746</v>
      </c>
      <c r="J327" s="145" t="str">
        <f>IFERROR(VLOOKUP(ROWS($J$5:J327),$B$5:$H$360,4,0),"")</f>
        <v>STEWART  NV</v>
      </c>
    </row>
    <row r="328" spans="1:10" x14ac:dyDescent="0.2">
      <c r="A328" s="143">
        <f>ROWS($A$4:A327)</f>
        <v>324</v>
      </c>
      <c r="B328" s="143">
        <f>IF(ISNUMBER(SEARCH('Part 1 JVCP Score Calc'!$L$12,D328)),MAX($B$4:B327)+1,0)</f>
        <v>323</v>
      </c>
      <c r="C328" s="172">
        <v>777734</v>
      </c>
      <c r="D328" s="173" t="s">
        <v>99</v>
      </c>
      <c r="E328" s="173" t="s">
        <v>408</v>
      </c>
      <c r="F328" s="173">
        <v>1.08</v>
      </c>
      <c r="G328" s="173" t="s">
        <v>479</v>
      </c>
      <c r="H328" s="173" t="s">
        <v>755</v>
      </c>
      <c r="J328" s="145" t="str">
        <f>IFERROR(VLOOKUP(ROWS($J$5:J328),$B$5:$H$360,4,0),"")</f>
        <v>SUPAI  AZ</v>
      </c>
    </row>
    <row r="329" spans="1:10" x14ac:dyDescent="0.2">
      <c r="A329" s="143">
        <f>ROWS($A$4:A328)</f>
        <v>325</v>
      </c>
      <c r="B329" s="143">
        <f>IF(ISNUMBER(SEARCH('Part 1 JVCP Score Calc'!$L$12,D329)),MAX($B$4:B328)+1,0)</f>
        <v>324</v>
      </c>
      <c r="C329" s="172">
        <v>777735</v>
      </c>
      <c r="D329" s="173" t="s">
        <v>99</v>
      </c>
      <c r="E329" s="173" t="s">
        <v>403</v>
      </c>
      <c r="F329" s="173">
        <v>1.03</v>
      </c>
      <c r="G329" s="173" t="s">
        <v>576</v>
      </c>
      <c r="H329" s="173" t="s">
        <v>747</v>
      </c>
      <c r="J329" s="145" t="str">
        <f>IFERROR(VLOOKUP(ROWS($J$5:J329),$B$5:$H$360,4,0),"")</f>
        <v>WADSWORTH NV</v>
      </c>
    </row>
    <row r="330" spans="1:10" x14ac:dyDescent="0.2">
      <c r="A330" s="143">
        <f>ROWS($A$4:A329)</f>
        <v>326</v>
      </c>
      <c r="B330" s="143">
        <f>IF(ISNUMBER(SEARCH('Part 1 JVCP Score Calc'!$L$12,D330)),MAX($B$4:B329)+1,0)</f>
        <v>325</v>
      </c>
      <c r="C330" s="172">
        <v>777739</v>
      </c>
      <c r="D330" s="173" t="s">
        <v>99</v>
      </c>
      <c r="E330" s="173" t="s">
        <v>413</v>
      </c>
      <c r="F330" s="173">
        <v>1.1000000000000001</v>
      </c>
      <c r="G330" s="173" t="s">
        <v>578</v>
      </c>
      <c r="H330" s="173" t="s">
        <v>755</v>
      </c>
      <c r="J330" s="145" t="str">
        <f>IFERROR(VLOOKUP(ROWS($J$5:J330),$B$5:$H$360,4,0),"")</f>
        <v>WHITERIVER  AZ</v>
      </c>
    </row>
    <row r="331" spans="1:10" x14ac:dyDescent="0.2">
      <c r="A331" s="143">
        <f>ROWS($A$4:A330)</f>
        <v>327</v>
      </c>
      <c r="B331" s="143">
        <f>IF(ISNUMBER(SEARCH('Part 1 JVCP Score Calc'!$L$12,D331)),MAX($B$4:B330)+1,0)</f>
        <v>326</v>
      </c>
      <c r="C331" s="172">
        <v>777736</v>
      </c>
      <c r="D331" s="173" t="s">
        <v>99</v>
      </c>
      <c r="E331" s="173" t="s">
        <v>393</v>
      </c>
      <c r="F331" s="173">
        <v>0.95</v>
      </c>
      <c r="G331" s="173" t="s">
        <v>569</v>
      </c>
      <c r="H331" s="173" t="s">
        <v>749</v>
      </c>
      <c r="J331" s="145" t="str">
        <f>IFERROR(VLOOKUP(ROWS($J$5:J331),$B$5:$H$360,4,0),"")</f>
        <v>YERINGTON  NV</v>
      </c>
    </row>
    <row r="332" spans="1:10" x14ac:dyDescent="0.2">
      <c r="A332" s="143">
        <f>ROWS($A$4:A331)</f>
        <v>328</v>
      </c>
      <c r="B332" s="143">
        <f>IF(ISNUMBER(SEARCH('Part 1 JVCP Score Calc'!$L$12,D332)),MAX($B$4:B331)+1,0)</f>
        <v>327</v>
      </c>
      <c r="C332" s="172">
        <v>777737</v>
      </c>
      <c r="D332" s="173" t="s">
        <v>99</v>
      </c>
      <c r="E332" s="173" t="s">
        <v>409</v>
      </c>
      <c r="F332" s="173">
        <v>1.08</v>
      </c>
      <c r="G332" s="173" t="s">
        <v>479</v>
      </c>
      <c r="H332" s="173" t="s">
        <v>755</v>
      </c>
      <c r="J332" s="145" t="str">
        <f>IFERROR(VLOOKUP(ROWS($J$5:J332),$B$5:$H$360,4,0),"")</f>
        <v>YUMA  AZ</v>
      </c>
    </row>
    <row r="333" spans="1:10" x14ac:dyDescent="0.2">
      <c r="A333" s="143">
        <f>ROWS($A$4:A332)</f>
        <v>329</v>
      </c>
      <c r="B333" s="143">
        <f>IF(ISNUMBER(SEARCH('Part 1 JVCP Score Calc'!$L$12,D333)),MAX($B$4:B332)+1,0)</f>
        <v>328</v>
      </c>
      <c r="C333" s="172">
        <v>777738</v>
      </c>
      <c r="D333" s="173" t="s">
        <v>99</v>
      </c>
      <c r="E333" s="173" t="s">
        <v>400</v>
      </c>
      <c r="F333" s="173">
        <v>0.96</v>
      </c>
      <c r="G333" s="173" t="s">
        <v>574</v>
      </c>
      <c r="H333" s="173" t="s">
        <v>754</v>
      </c>
      <c r="J333" s="145" t="str">
        <f>IFERROR(VLOOKUP(ROWS($J$5:J333),$B$5:$H$360,4,0),"")</f>
        <v>BELLINGHAM  WA</v>
      </c>
    </row>
    <row r="334" spans="1:10" x14ac:dyDescent="0.2">
      <c r="A334" s="143">
        <f>ROWS($A$4:A333)</f>
        <v>330</v>
      </c>
      <c r="B334" s="143">
        <f>IF(ISNUMBER(SEARCH('Part 1 JVCP Score Calc'!$L$12,D334)),MAX($B$4:B333)+1,0)</f>
        <v>329</v>
      </c>
      <c r="C334" s="172">
        <v>777740</v>
      </c>
      <c r="D334" s="173" t="s">
        <v>100</v>
      </c>
      <c r="E334" s="173" t="s">
        <v>430</v>
      </c>
      <c r="F334" s="173">
        <v>1.1499999999999999</v>
      </c>
      <c r="G334" s="173" t="s">
        <v>591</v>
      </c>
      <c r="H334" s="173" t="s">
        <v>767</v>
      </c>
      <c r="J334" s="145" t="str">
        <f>IFERROR(VLOOKUP(ROWS($J$5:J334),$B$5:$H$360,4,0),"")</f>
        <v>BOISE  ID</v>
      </c>
    </row>
    <row r="335" spans="1:10" x14ac:dyDescent="0.2">
      <c r="A335" s="143">
        <f>ROWS($A$4:A334)</f>
        <v>331</v>
      </c>
      <c r="B335" s="143">
        <f>IF(ISNUMBER(SEARCH('Part 1 JVCP Score Calc'!$L$12,D335)),MAX($B$4:B334)+1,0)</f>
        <v>330</v>
      </c>
      <c r="C335" s="172">
        <v>777741</v>
      </c>
      <c r="D335" s="173" t="s">
        <v>100</v>
      </c>
      <c r="E335" s="173" t="s">
        <v>418</v>
      </c>
      <c r="F335" s="173">
        <v>0.98</v>
      </c>
      <c r="G335" s="173" t="s">
        <v>418</v>
      </c>
      <c r="H335" s="173" t="s">
        <v>706</v>
      </c>
      <c r="J335" s="145" t="str">
        <f>IFERROR(VLOOKUP(ROWS($J$5:J335),$B$5:$H$360,4,0),"")</f>
        <v>BRIGHAM CITY UT</v>
      </c>
    </row>
    <row r="336" spans="1:10" x14ac:dyDescent="0.2">
      <c r="A336" s="143">
        <f>ROWS($A$4:A335)</f>
        <v>332</v>
      </c>
      <c r="B336" s="143">
        <f>IF(ISNUMBER(SEARCH('Part 1 JVCP Score Calc'!$L$12,D336)),MAX($B$4:B335)+1,0)</f>
        <v>331</v>
      </c>
      <c r="C336" s="172">
        <v>777761</v>
      </c>
      <c r="D336" s="173" t="s">
        <v>100</v>
      </c>
      <c r="E336" s="173" t="s">
        <v>419</v>
      </c>
      <c r="F336" s="173">
        <v>0.98</v>
      </c>
      <c r="G336" s="173" t="s">
        <v>582</v>
      </c>
      <c r="H336" s="173" t="s">
        <v>757</v>
      </c>
      <c r="J336" s="145" t="str">
        <f>IFERROR(VLOOKUP(ROWS($J$5:J336),$B$5:$H$360,4,0),"")</f>
        <v>FORT HALL  ID</v>
      </c>
    </row>
    <row r="337" spans="1:10" x14ac:dyDescent="0.2">
      <c r="A337" s="143">
        <f>ROWS($A$4:A336)</f>
        <v>333</v>
      </c>
      <c r="B337" s="143">
        <f>IF(ISNUMBER(SEARCH('Part 1 JVCP Score Calc'!$L$12,D337)),MAX($B$4:B336)+1,0)</f>
        <v>332</v>
      </c>
      <c r="C337" s="172">
        <v>777742</v>
      </c>
      <c r="D337" s="173" t="s">
        <v>100</v>
      </c>
      <c r="E337" s="173" t="s">
        <v>417</v>
      </c>
      <c r="F337" s="173">
        <v>0.97</v>
      </c>
      <c r="G337" s="173" t="s">
        <v>581</v>
      </c>
      <c r="H337" s="173" t="s">
        <v>757</v>
      </c>
      <c r="J337" s="145" t="str">
        <f>IFERROR(VLOOKUP(ROWS($J$5:J337),$B$5:$H$360,4,0),"")</f>
        <v>KLAMATH FALLS  OR</v>
      </c>
    </row>
    <row r="338" spans="1:10" x14ac:dyDescent="0.2">
      <c r="A338" s="143">
        <f>ROWS($A$4:A337)</f>
        <v>334</v>
      </c>
      <c r="B338" s="143">
        <f>IF(ISNUMBER(SEARCH('Part 1 JVCP Score Calc'!$L$12,D338)),MAX($B$4:B337)+1,0)</f>
        <v>333</v>
      </c>
      <c r="C338" s="172">
        <v>777743</v>
      </c>
      <c r="D338" s="173" t="s">
        <v>100</v>
      </c>
      <c r="E338" s="173" t="s">
        <v>421</v>
      </c>
      <c r="F338" s="173">
        <v>1.07</v>
      </c>
      <c r="G338" s="173" t="s">
        <v>478</v>
      </c>
      <c r="H338" s="173" t="s">
        <v>759</v>
      </c>
      <c r="J338" s="145" t="str">
        <f>IFERROR(VLOOKUP(ROWS($J$5:J338),$B$5:$H$360,4,0),"")</f>
        <v>LA PUSH  WA</v>
      </c>
    </row>
    <row r="339" spans="1:10" x14ac:dyDescent="0.2">
      <c r="A339" s="143">
        <f>ROWS($A$4:A338)</f>
        <v>335</v>
      </c>
      <c r="B339" s="143">
        <f>IF(ISNUMBER(SEARCH('Part 1 JVCP Score Calc'!$L$12,D339)),MAX($B$4:B338)+1,0)</f>
        <v>334</v>
      </c>
      <c r="C339" s="172">
        <v>777744</v>
      </c>
      <c r="D339" s="173" t="s">
        <v>100</v>
      </c>
      <c r="E339" s="173" t="s">
        <v>431</v>
      </c>
      <c r="F339" s="173">
        <v>1.1499999999999999</v>
      </c>
      <c r="G339" s="173" t="s">
        <v>592</v>
      </c>
      <c r="H339" s="173" t="s">
        <v>768</v>
      </c>
      <c r="J339" s="145" t="str">
        <f>IFERROR(VLOOKUP(ROWS($J$5:J339),$B$5:$H$360,4,0),"")</f>
        <v>LAPWAI  ID</v>
      </c>
    </row>
    <row r="340" spans="1:10" x14ac:dyDescent="0.2">
      <c r="A340" s="143">
        <f>ROWS($A$4:A339)</f>
        <v>336</v>
      </c>
      <c r="B340" s="143">
        <f>IF(ISNUMBER(SEARCH('Part 1 JVCP Score Calc'!$L$12,D340)),MAX($B$4:B339)+1,0)</f>
        <v>335</v>
      </c>
      <c r="C340" s="172">
        <v>777745</v>
      </c>
      <c r="D340" s="173" t="s">
        <v>100</v>
      </c>
      <c r="E340" s="173" t="s">
        <v>420</v>
      </c>
      <c r="F340" s="173">
        <v>1</v>
      </c>
      <c r="G340" s="173" t="s">
        <v>583</v>
      </c>
      <c r="H340" s="173" t="s">
        <v>758</v>
      </c>
      <c r="J340" s="145" t="str">
        <f>IFERROR(VLOOKUP(ROWS($J$5:J340),$B$5:$H$360,4,0),"")</f>
        <v>LOWER ELWAH  WA</v>
      </c>
    </row>
    <row r="341" spans="1:10" x14ac:dyDescent="0.2">
      <c r="A341" s="143">
        <f>ROWS($A$4:A340)</f>
        <v>337</v>
      </c>
      <c r="B341" s="143">
        <f>IF(ISNUMBER(SEARCH('Part 1 JVCP Score Calc'!$L$12,D341)),MAX($B$4:B340)+1,0)</f>
        <v>336</v>
      </c>
      <c r="C341" s="172">
        <v>777746</v>
      </c>
      <c r="D341" s="173" t="s">
        <v>100</v>
      </c>
      <c r="E341" s="173" t="s">
        <v>432</v>
      </c>
      <c r="F341" s="173">
        <v>1.1499999999999999</v>
      </c>
      <c r="G341" s="173" t="s">
        <v>593</v>
      </c>
      <c r="H341" s="173" t="s">
        <v>768</v>
      </c>
      <c r="J341" s="145" t="str">
        <f>IFERROR(VLOOKUP(ROWS($J$5:J341),$B$5:$H$360,4,0),"")</f>
        <v>LUMMI  WA</v>
      </c>
    </row>
    <row r="342" spans="1:10" x14ac:dyDescent="0.2">
      <c r="A342" s="143">
        <f>ROWS($A$4:A341)</f>
        <v>338</v>
      </c>
      <c r="B342" s="143">
        <f>IF(ISNUMBER(SEARCH('Part 1 JVCP Score Calc'!$L$12,D342)),MAX($B$4:B341)+1,0)</f>
        <v>337</v>
      </c>
      <c r="C342" s="172">
        <v>777747</v>
      </c>
      <c r="D342" s="173" t="s">
        <v>100</v>
      </c>
      <c r="E342" s="173" t="s">
        <v>433</v>
      </c>
      <c r="F342" s="173">
        <v>1.1499999999999999</v>
      </c>
      <c r="G342" s="173" t="s">
        <v>591</v>
      </c>
      <c r="H342" s="173" t="s">
        <v>769</v>
      </c>
      <c r="J342" s="145" t="str">
        <f>IFERROR(VLOOKUP(ROWS($J$5:J342),$B$5:$H$360,4,0),"")</f>
        <v>NEAH BAY  WA</v>
      </c>
    </row>
    <row r="343" spans="1:10" x14ac:dyDescent="0.2">
      <c r="A343" s="143">
        <f>ROWS($A$4:A342)</f>
        <v>339</v>
      </c>
      <c r="B343" s="143">
        <f>IF(ISNUMBER(SEARCH('Part 1 JVCP Score Calc'!$L$12,D343)),MAX($B$4:B342)+1,0)</f>
        <v>338</v>
      </c>
      <c r="C343" s="172">
        <v>777748</v>
      </c>
      <c r="D343" s="173" t="s">
        <v>100</v>
      </c>
      <c r="E343" s="173" t="s">
        <v>434</v>
      </c>
      <c r="F343" s="173">
        <v>1.1499999999999999</v>
      </c>
      <c r="G343" s="173" t="s">
        <v>593</v>
      </c>
      <c r="H343" s="173" t="s">
        <v>768</v>
      </c>
      <c r="J343" s="145" t="str">
        <f>IFERROR(VLOOKUP(ROWS($J$5:J343),$B$5:$H$360,4,0),"")</f>
        <v>NESPELEM  WA</v>
      </c>
    </row>
    <row r="344" spans="1:10" x14ac:dyDescent="0.2">
      <c r="A344" s="143">
        <f>ROWS($A$4:A343)</f>
        <v>340</v>
      </c>
      <c r="B344" s="143">
        <f>IF(ISNUMBER(SEARCH('Part 1 JVCP Score Calc'!$L$12,D344)),MAX($B$4:B343)+1,0)</f>
        <v>339</v>
      </c>
      <c r="C344" s="172">
        <v>777749</v>
      </c>
      <c r="D344" s="173" t="s">
        <v>100</v>
      </c>
      <c r="E344" s="173" t="s">
        <v>426</v>
      </c>
      <c r="F344" s="173">
        <v>1.1100000000000001</v>
      </c>
      <c r="G344" s="173" t="s">
        <v>587</v>
      </c>
      <c r="H344" s="173" t="s">
        <v>764</v>
      </c>
      <c r="J344" s="145" t="str">
        <f>IFERROR(VLOOKUP(ROWS($J$5:J344),$B$5:$H$360,4,0),"")</f>
        <v>PENDLETON  OR</v>
      </c>
    </row>
    <row r="345" spans="1:10" x14ac:dyDescent="0.2">
      <c r="A345" s="143">
        <f>ROWS($A$4:A344)</f>
        <v>341</v>
      </c>
      <c r="B345" s="143">
        <f>IF(ISNUMBER(SEARCH('Part 1 JVCP Score Calc'!$L$12,D345)),MAX($B$4:B344)+1,0)</f>
        <v>340</v>
      </c>
      <c r="C345" s="172">
        <v>777750</v>
      </c>
      <c r="D345" s="173" t="s">
        <v>100</v>
      </c>
      <c r="E345" s="173" t="s">
        <v>422</v>
      </c>
      <c r="F345" s="173">
        <v>1.1000000000000001</v>
      </c>
      <c r="G345" s="173" t="s">
        <v>584</v>
      </c>
      <c r="H345" s="173" t="s">
        <v>760</v>
      </c>
      <c r="J345" s="145" t="str">
        <f>IFERROR(VLOOKUP(ROWS($J$5:J345),$B$5:$H$360,4,0),"")</f>
        <v>PORT ANGELES, WA</v>
      </c>
    </row>
    <row r="346" spans="1:10" x14ac:dyDescent="0.2">
      <c r="A346" s="143">
        <f>ROWS($A$4:A345)</f>
        <v>342</v>
      </c>
      <c r="B346" s="143">
        <f>IF(ISNUMBER(SEARCH('Part 1 JVCP Score Calc'!$L$12,D346)),MAX($B$4:B345)+1,0)</f>
        <v>341</v>
      </c>
      <c r="C346" s="172">
        <v>777808</v>
      </c>
      <c r="D346" s="173" t="s">
        <v>100</v>
      </c>
      <c r="E346" s="173" t="s">
        <v>435</v>
      </c>
      <c r="F346" s="173">
        <v>1.1499999999999999</v>
      </c>
      <c r="G346" s="173" t="s">
        <v>593</v>
      </c>
      <c r="H346" s="173"/>
      <c r="J346" s="145" t="str">
        <f>IFERROR(VLOOKUP(ROWS($J$5:J346),$B$5:$H$360,4,0),"")</f>
        <v>PORTLAND  OR</v>
      </c>
    </row>
    <row r="347" spans="1:10" x14ac:dyDescent="0.2">
      <c r="A347" s="143">
        <f>ROWS($A$4:A346)</f>
        <v>343</v>
      </c>
      <c r="B347" s="143">
        <f>IF(ISNUMBER(SEARCH('Part 1 JVCP Score Calc'!$L$12,D347)),MAX($B$4:B346)+1,0)</f>
        <v>342</v>
      </c>
      <c r="C347" s="172">
        <v>777751</v>
      </c>
      <c r="D347" s="173" t="s">
        <v>100</v>
      </c>
      <c r="E347" s="173" t="s">
        <v>428</v>
      </c>
      <c r="F347" s="173">
        <v>1.1299999999999999</v>
      </c>
      <c r="G347" s="173" t="s">
        <v>589</v>
      </c>
      <c r="H347" s="173" t="s">
        <v>761</v>
      </c>
      <c r="J347" s="145" t="str">
        <f>IFERROR(VLOOKUP(ROWS($J$5:J347),$B$5:$H$360,4,0),"")</f>
        <v>PUYALLUP  WA</v>
      </c>
    </row>
    <row r="348" spans="1:10" x14ac:dyDescent="0.2">
      <c r="A348" s="143">
        <f>ROWS($A$4:A347)</f>
        <v>344</v>
      </c>
      <c r="B348" s="143">
        <f>IF(ISNUMBER(SEARCH('Part 1 JVCP Score Calc'!$L$12,D348)),MAX($B$4:B347)+1,0)</f>
        <v>343</v>
      </c>
      <c r="C348" s="172">
        <v>777752</v>
      </c>
      <c r="D348" s="173" t="s">
        <v>100</v>
      </c>
      <c r="E348" s="173" t="s">
        <v>438</v>
      </c>
      <c r="F348" s="173">
        <v>1.2</v>
      </c>
      <c r="G348" s="173" t="s">
        <v>594</v>
      </c>
      <c r="H348" s="173" t="s">
        <v>771</v>
      </c>
      <c r="J348" s="145" t="str">
        <f>IFERROR(VLOOKUP(ROWS($J$5:J348),$B$5:$H$360,4,0),"")</f>
        <v>SALEM  OR</v>
      </c>
    </row>
    <row r="349" spans="1:10" x14ac:dyDescent="0.2">
      <c r="A349" s="143">
        <f>ROWS($A$4:A348)</f>
        <v>345</v>
      </c>
      <c r="B349" s="143">
        <f>IF(ISNUMBER(SEARCH('Part 1 JVCP Score Calc'!$L$12,D349)),MAX($B$4:B348)+1,0)</f>
        <v>344</v>
      </c>
      <c r="C349" s="172">
        <v>777753</v>
      </c>
      <c r="D349" s="173" t="s">
        <v>100</v>
      </c>
      <c r="E349" s="173" t="s">
        <v>423</v>
      </c>
      <c r="F349" s="173">
        <v>1.1000000000000001</v>
      </c>
      <c r="G349" s="173" t="s">
        <v>585</v>
      </c>
      <c r="H349" s="173" t="s">
        <v>761</v>
      </c>
      <c r="J349" s="145" t="str">
        <f>IFERROR(VLOOKUP(ROWS($J$5:J349),$B$5:$H$360,4,0),"")</f>
        <v>SEATTLE  WA</v>
      </c>
    </row>
    <row r="350" spans="1:10" x14ac:dyDescent="0.2">
      <c r="A350" s="143">
        <f>ROWS($A$4:A349)</f>
        <v>346</v>
      </c>
      <c r="B350" s="143">
        <f>IF(ISNUMBER(SEARCH('Part 1 JVCP Score Calc'!$L$12,D350)),MAX($B$4:B349)+1,0)</f>
        <v>345</v>
      </c>
      <c r="C350" s="172">
        <v>777754</v>
      </c>
      <c r="D350" s="173" t="s">
        <v>100</v>
      </c>
      <c r="E350" s="173" t="s">
        <v>439</v>
      </c>
      <c r="F350" s="173">
        <v>1.21</v>
      </c>
      <c r="G350" s="173" t="s">
        <v>595</v>
      </c>
      <c r="H350" s="173" t="s">
        <v>772</v>
      </c>
      <c r="J350" s="145" t="str">
        <f>IFERROR(VLOOKUP(ROWS($J$5:J350),$B$5:$H$360,4,0),"")</f>
        <v>SPOKANE  WA</v>
      </c>
    </row>
    <row r="351" spans="1:10" x14ac:dyDescent="0.2">
      <c r="A351" s="143">
        <f>ROWS($A$4:A350)</f>
        <v>347</v>
      </c>
      <c r="B351" s="143">
        <f>IF(ISNUMBER(SEARCH('Part 1 JVCP Score Calc'!$L$12,D351)),MAX($B$4:B350)+1,0)</f>
        <v>346</v>
      </c>
      <c r="C351" s="172">
        <v>777755</v>
      </c>
      <c r="D351" s="173" t="s">
        <v>100</v>
      </c>
      <c r="E351" s="173" t="s">
        <v>424</v>
      </c>
      <c r="F351" s="173">
        <v>1.1000000000000001</v>
      </c>
      <c r="G351" s="173" t="s">
        <v>586</v>
      </c>
      <c r="H351" s="173" t="s">
        <v>762</v>
      </c>
      <c r="J351" s="145" t="str">
        <f>IFERROR(VLOOKUP(ROWS($J$5:J351),$B$5:$H$360,4,0),"")</f>
        <v>SWINOMISH  WA</v>
      </c>
    </row>
    <row r="352" spans="1:10" x14ac:dyDescent="0.2">
      <c r="A352" s="143">
        <f>ROWS($A$4:A351)</f>
        <v>348</v>
      </c>
      <c r="B352" s="143">
        <f>IF(ISNUMBER(SEARCH('Part 1 JVCP Score Calc'!$L$12,D352)),MAX($B$4:B351)+1,0)</f>
        <v>347</v>
      </c>
      <c r="C352" s="172">
        <v>777756</v>
      </c>
      <c r="D352" s="173" t="s">
        <v>100</v>
      </c>
      <c r="E352" s="173" t="s">
        <v>436</v>
      </c>
      <c r="F352" s="173">
        <v>1.1499999999999999</v>
      </c>
      <c r="G352" s="173" t="s">
        <v>591</v>
      </c>
      <c r="H352" s="173" t="s">
        <v>769</v>
      </c>
      <c r="J352" s="145" t="str">
        <f>IFERROR(VLOOKUP(ROWS($J$5:J352),$B$5:$H$360,4,0),"")</f>
        <v>TAHOLAH  WA</v>
      </c>
    </row>
    <row r="353" spans="1:10" x14ac:dyDescent="0.2">
      <c r="A353" s="143">
        <f>ROWS($A$4:A352)</f>
        <v>349</v>
      </c>
      <c r="B353" s="143">
        <f>IF(ISNUMBER(SEARCH('Part 1 JVCP Score Calc'!$L$12,D353)),MAX($B$4:B352)+1,0)</f>
        <v>348</v>
      </c>
      <c r="C353" s="172">
        <v>777757</v>
      </c>
      <c r="D353" s="173" t="s">
        <v>100</v>
      </c>
      <c r="E353" s="173" t="s">
        <v>437</v>
      </c>
      <c r="F353" s="173">
        <v>1.1499999999999999</v>
      </c>
      <c r="G353" s="173" t="s">
        <v>593</v>
      </c>
      <c r="H353" s="173" t="s">
        <v>770</v>
      </c>
      <c r="J353" s="145" t="str">
        <f>IFERROR(VLOOKUP(ROWS($J$5:J353),$B$5:$H$360,4,0),"")</f>
        <v>TOPPENISH  WA</v>
      </c>
    </row>
    <row r="354" spans="1:10" x14ac:dyDescent="0.2">
      <c r="A354" s="143">
        <f>ROWS($A$4:A353)</f>
        <v>350</v>
      </c>
      <c r="B354" s="143">
        <f>IF(ISNUMBER(SEARCH('Part 1 JVCP Score Calc'!$L$12,D354)),MAX($B$4:B353)+1,0)</f>
        <v>349</v>
      </c>
      <c r="C354" s="172">
        <v>777758</v>
      </c>
      <c r="D354" s="173" t="s">
        <v>100</v>
      </c>
      <c r="E354" s="173" t="s">
        <v>427</v>
      </c>
      <c r="F354" s="173">
        <v>1.1200000000000001</v>
      </c>
      <c r="G354" s="173" t="s">
        <v>588</v>
      </c>
      <c r="H354" s="173" t="s">
        <v>765</v>
      </c>
      <c r="J354" s="145" t="str">
        <f>IFERROR(VLOOKUP(ROWS($J$5:J354),$B$5:$H$360,4,0),"")</f>
        <v>WARM SPRINGS  OR</v>
      </c>
    </row>
    <row r="355" spans="1:10" x14ac:dyDescent="0.2">
      <c r="A355" s="143">
        <f>ROWS($A$4:A354)</f>
        <v>351</v>
      </c>
      <c r="B355" s="143">
        <f>IF(ISNUMBER(SEARCH('Part 1 JVCP Score Calc'!$L$12,D355)),MAX($B$4:B354)+1,0)</f>
        <v>350</v>
      </c>
      <c r="C355" s="172">
        <v>777759</v>
      </c>
      <c r="D355" s="173" t="s">
        <v>100</v>
      </c>
      <c r="E355" s="173" t="s">
        <v>429</v>
      </c>
      <c r="F355" s="173">
        <v>1.1399999999999999</v>
      </c>
      <c r="G355" s="173" t="s">
        <v>590</v>
      </c>
      <c r="H355" s="173" t="s">
        <v>766</v>
      </c>
      <c r="J355" s="145" t="str">
        <f>IFERROR(VLOOKUP(ROWS($J$5:J355),$B$5:$H$360,4,0),"")</f>
        <v>WELLPINIT  WA</v>
      </c>
    </row>
    <row r="356" spans="1:10" x14ac:dyDescent="0.2">
      <c r="A356" s="143">
        <f>ROWS($A$4:A355)</f>
        <v>352</v>
      </c>
      <c r="B356" s="143">
        <f>IF(ISNUMBER(SEARCH('Part 1 JVCP Score Calc'!$L$12,D356)),MAX($B$4:B355)+1,0)</f>
        <v>351</v>
      </c>
      <c r="C356" s="172">
        <v>777760</v>
      </c>
      <c r="D356" s="173" t="s">
        <v>100</v>
      </c>
      <c r="E356" s="173" t="s">
        <v>425</v>
      </c>
      <c r="F356" s="173">
        <v>1.1000000000000001</v>
      </c>
      <c r="G356" s="173" t="s">
        <v>586</v>
      </c>
      <c r="H356" s="173" t="s">
        <v>763</v>
      </c>
      <c r="J356" s="145" t="str">
        <f>IFERROR(VLOOKUP(ROWS($J$5:J356),$B$5:$H$360,4,0),"")</f>
        <v>SAN XAVIER  AZ</v>
      </c>
    </row>
    <row r="357" spans="1:10" x14ac:dyDescent="0.2">
      <c r="A357" s="143">
        <f>ROWS($A$4:A356)</f>
        <v>353</v>
      </c>
      <c r="B357" s="143">
        <f>IF(ISNUMBER(SEARCH('Part 1 JVCP Score Calc'!$L$12,D357)),MAX($B$4:B356)+1,0)</f>
        <v>352</v>
      </c>
      <c r="C357" s="172">
        <v>777762</v>
      </c>
      <c r="D357" s="173" t="s">
        <v>81</v>
      </c>
      <c r="E357" s="173" t="s">
        <v>441</v>
      </c>
      <c r="F357" s="173">
        <v>0.98</v>
      </c>
      <c r="G357" s="173" t="s">
        <v>596</v>
      </c>
      <c r="H357" s="173" t="s">
        <v>773</v>
      </c>
      <c r="J357" s="145" t="str">
        <f>IFERROR(VLOOKUP(ROWS($J$5:J357),$B$5:$H$360,4,0),"")</f>
        <v>SANTA ROSA  AZ</v>
      </c>
    </row>
    <row r="358" spans="1:10" x14ac:dyDescent="0.2">
      <c r="A358" s="143">
        <f>ROWS($A$4:A357)</f>
        <v>354</v>
      </c>
      <c r="B358" s="143">
        <f>IF(ISNUMBER(SEARCH('Part 1 JVCP Score Calc'!$L$12,D358)),MAX($B$4:B357)+1,0)</f>
        <v>353</v>
      </c>
      <c r="C358" s="172">
        <v>777766</v>
      </c>
      <c r="D358" s="173" t="s">
        <v>81</v>
      </c>
      <c r="E358" s="173" t="s">
        <v>443</v>
      </c>
      <c r="F358" s="173">
        <v>0.96</v>
      </c>
      <c r="G358" s="173" t="s">
        <v>572</v>
      </c>
      <c r="H358" s="173" t="s">
        <v>773</v>
      </c>
      <c r="J358" s="145" t="str">
        <f>IFERROR(VLOOKUP(ROWS($J$5:J358),$B$5:$H$360,4,0),"")</f>
        <v>SELLS  AZ</v>
      </c>
    </row>
    <row r="359" spans="1:10" x14ac:dyDescent="0.2">
      <c r="A359" s="143">
        <f>ROWS($A$4:A358)</f>
        <v>355</v>
      </c>
      <c r="B359" s="143">
        <f>IF(ISNUMBER(SEARCH('Part 1 JVCP Score Calc'!$L$12,D359)),MAX($B$4:B358)+1,0)</f>
        <v>354</v>
      </c>
      <c r="C359" s="172">
        <v>777764</v>
      </c>
      <c r="D359" s="173" t="s">
        <v>81</v>
      </c>
      <c r="E359" s="173" t="s">
        <v>440</v>
      </c>
      <c r="F359" s="173">
        <v>0.96</v>
      </c>
      <c r="G359" s="173" t="s">
        <v>572</v>
      </c>
      <c r="H359" s="173" t="s">
        <v>773</v>
      </c>
      <c r="J359" s="145" t="str">
        <f>IFERROR(VLOOKUP(ROWS($J$5:J359),$B$5:$H$360,4,0),"")</f>
        <v>TUCSON  AZ</v>
      </c>
    </row>
    <row r="360" spans="1:10" x14ac:dyDescent="0.2">
      <c r="A360" s="143">
        <f>ROWS($A$4:A359)</f>
        <v>356</v>
      </c>
      <c r="B360" s="143">
        <f>IF(ISNUMBER(SEARCH('Part 1 JVCP Score Calc'!$L$12,D360)),MAX($B$4:B359)+1,0)</f>
        <v>355</v>
      </c>
      <c r="C360" s="172">
        <v>777765</v>
      </c>
      <c r="D360" s="173" t="s">
        <v>81</v>
      </c>
      <c r="E360" s="173" t="s">
        <v>442</v>
      </c>
      <c r="F360" s="173">
        <v>0.98</v>
      </c>
      <c r="G360" s="173" t="s">
        <v>596</v>
      </c>
      <c r="H360" s="173" t="s">
        <v>773</v>
      </c>
      <c r="J360" s="145" t="str">
        <f>IFERROR(VLOOKUP(ROWS($J$5:J360),$B$5:$H$360,4,0),"")</f>
        <v/>
      </c>
    </row>
  </sheetData>
  <sheetProtection sheet="1" objects="1" scenarios="1"/>
  <autoFilter ref="C4:H360">
    <sortState ref="C5:H360">
      <sortCondition ref="D4:D360"/>
    </sortState>
  </autoFilter>
  <sortState ref="C5:H360">
    <sortCondition ref="D5:D360"/>
  </sortState>
  <mergeCells count="2">
    <mergeCell ref="C1:H1"/>
    <mergeCell ref="C2:H2"/>
  </mergeCells>
  <dataValidations count="1">
    <dataValidation type="list" allowBlank="1" showInputMessage="1" showErrorMessage="1" sqref="L5">
      <formula1>OFFSET($J$5,,,COUNTIF($J$5:$J$360,"?*"),1)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14999847407452621"/>
  </sheetPr>
  <dimension ref="A1:N27"/>
  <sheetViews>
    <sheetView workbookViewId="0">
      <selection activeCell="L18" sqref="L18"/>
    </sheetView>
  </sheetViews>
  <sheetFormatPr defaultRowHeight="12.75" x14ac:dyDescent="0.2"/>
  <cols>
    <col min="14" max="14" width="20.33203125" customWidth="1"/>
  </cols>
  <sheetData>
    <row r="1" spans="1:14" ht="14.25" x14ac:dyDescent="0.2">
      <c r="A1" s="336" t="s">
        <v>84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</row>
    <row r="2" spans="1:14" ht="14.25" x14ac:dyDescent="0.2">
      <c r="A2" s="336" t="s">
        <v>54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</row>
    <row r="3" spans="1:14" ht="13.5" thickBot="1" x14ac:dyDescent="0.25"/>
    <row r="4" spans="1:14" ht="16.5" thickBot="1" x14ac:dyDescent="0.25">
      <c r="A4" s="337"/>
      <c r="B4" s="338"/>
      <c r="C4" s="339"/>
      <c r="D4" s="340" t="s">
        <v>54</v>
      </c>
      <c r="E4" s="341"/>
      <c r="F4" s="341"/>
      <c r="G4" s="341"/>
      <c r="H4" s="341"/>
      <c r="I4" s="341"/>
      <c r="J4" s="341"/>
      <c r="K4" s="341"/>
      <c r="L4" s="342"/>
    </row>
    <row r="5" spans="1:14" ht="17.25" thickTop="1" thickBot="1" x14ac:dyDescent="0.25">
      <c r="A5" s="343"/>
      <c r="B5" s="344"/>
      <c r="C5" s="345"/>
      <c r="D5" s="346" t="s">
        <v>55</v>
      </c>
      <c r="E5" s="347"/>
      <c r="F5" s="347"/>
      <c r="G5" s="347"/>
      <c r="H5" s="347"/>
      <c r="I5" s="347"/>
      <c r="J5" s="347"/>
      <c r="K5" s="347"/>
      <c r="L5" s="348"/>
    </row>
    <row r="6" spans="1:14" ht="13.5" thickBot="1" x14ac:dyDescent="0.25">
      <c r="A6" s="333" t="s">
        <v>59</v>
      </c>
      <c r="B6" s="334"/>
      <c r="C6" s="335"/>
      <c r="D6" s="77">
        <v>0</v>
      </c>
      <c r="E6" s="78">
        <v>26</v>
      </c>
      <c r="F6" s="78">
        <v>31</v>
      </c>
      <c r="G6" s="78">
        <v>36</v>
      </c>
      <c r="H6" s="78">
        <v>41</v>
      </c>
      <c r="I6" s="78">
        <v>46</v>
      </c>
      <c r="J6" s="78">
        <v>51</v>
      </c>
      <c r="K6" s="78">
        <v>56</v>
      </c>
      <c r="L6" s="79">
        <v>60</v>
      </c>
    </row>
    <row r="7" spans="1:14" ht="13.5" thickTop="1" x14ac:dyDescent="0.2">
      <c r="A7" s="92">
        <v>1</v>
      </c>
      <c r="B7" s="93"/>
      <c r="C7" s="94">
        <v>1</v>
      </c>
      <c r="D7" s="82">
        <v>1</v>
      </c>
      <c r="E7" s="81">
        <v>1.05</v>
      </c>
      <c r="F7" s="81">
        <v>1.1499999999999999</v>
      </c>
      <c r="G7" s="81">
        <v>1.29</v>
      </c>
      <c r="H7" s="81">
        <v>1.43</v>
      </c>
      <c r="I7" s="81">
        <v>1.57</v>
      </c>
      <c r="J7" s="81">
        <v>1.71</v>
      </c>
      <c r="K7" s="81">
        <v>1.85</v>
      </c>
      <c r="L7" s="83">
        <v>2</v>
      </c>
    </row>
    <row r="8" spans="1:14" x14ac:dyDescent="0.2">
      <c r="A8" s="81">
        <v>0.95</v>
      </c>
      <c r="B8" s="80" t="s">
        <v>58</v>
      </c>
      <c r="C8" s="80">
        <v>0.99</v>
      </c>
      <c r="D8" s="82">
        <v>0.95</v>
      </c>
      <c r="E8" s="81">
        <v>1</v>
      </c>
      <c r="F8" s="81">
        <v>1.1000000000000001</v>
      </c>
      <c r="G8" s="81">
        <v>1.24</v>
      </c>
      <c r="H8" s="81">
        <v>1.38</v>
      </c>
      <c r="I8" s="81">
        <v>1.52</v>
      </c>
      <c r="J8" s="81">
        <v>1.66</v>
      </c>
      <c r="K8" s="81">
        <v>1.8</v>
      </c>
      <c r="L8" s="83">
        <v>1.95</v>
      </c>
    </row>
    <row r="9" spans="1:14" ht="13.5" thickBot="1" x14ac:dyDescent="0.25">
      <c r="A9" s="81">
        <v>0.9</v>
      </c>
      <c r="B9" s="80" t="s">
        <v>58</v>
      </c>
      <c r="C9" s="80">
        <v>0.94</v>
      </c>
      <c r="D9" s="82">
        <v>0.9</v>
      </c>
      <c r="E9" s="81">
        <v>0.95</v>
      </c>
      <c r="F9" s="81">
        <v>1.05</v>
      </c>
      <c r="G9" s="81">
        <v>1.19</v>
      </c>
      <c r="H9" s="81">
        <v>1.33</v>
      </c>
      <c r="I9" s="81">
        <v>1.47</v>
      </c>
      <c r="J9" s="81">
        <v>1.61</v>
      </c>
      <c r="K9" s="81">
        <v>1.75</v>
      </c>
      <c r="L9" s="83">
        <v>1.9</v>
      </c>
    </row>
    <row r="10" spans="1:14" x14ac:dyDescent="0.2">
      <c r="A10" s="84">
        <v>0.85</v>
      </c>
      <c r="B10" s="85" t="s">
        <v>58</v>
      </c>
      <c r="C10" s="85">
        <v>0.89</v>
      </c>
      <c r="D10" s="86">
        <v>0.85</v>
      </c>
      <c r="E10" s="84">
        <v>0.9</v>
      </c>
      <c r="F10" s="84">
        <v>1</v>
      </c>
      <c r="G10" s="84">
        <v>1.1399999999999999</v>
      </c>
      <c r="H10" s="84">
        <v>1.28</v>
      </c>
      <c r="I10" s="84">
        <v>1.42</v>
      </c>
      <c r="J10" s="84">
        <v>1.56</v>
      </c>
      <c r="K10" s="84">
        <v>1.7</v>
      </c>
      <c r="L10" s="87">
        <v>1.85</v>
      </c>
      <c r="N10" s="76"/>
    </row>
    <row r="11" spans="1:14" x14ac:dyDescent="0.2">
      <c r="A11" s="81">
        <v>0.8</v>
      </c>
      <c r="B11" s="80" t="s">
        <v>58</v>
      </c>
      <c r="C11" s="80">
        <v>0.84</v>
      </c>
      <c r="D11" s="82">
        <v>0.8</v>
      </c>
      <c r="E11" s="81">
        <v>0.85</v>
      </c>
      <c r="F11" s="81">
        <v>0.95</v>
      </c>
      <c r="G11" s="81">
        <v>1.0900000000000001</v>
      </c>
      <c r="H11" s="81">
        <v>1.23</v>
      </c>
      <c r="I11" s="81">
        <v>1.37</v>
      </c>
      <c r="J11" s="81">
        <v>1.51</v>
      </c>
      <c r="K11" s="81">
        <v>1.65</v>
      </c>
      <c r="L11" s="83">
        <v>1.8</v>
      </c>
    </row>
    <row r="12" spans="1:14" ht="13.5" thickBot="1" x14ac:dyDescent="0.25">
      <c r="A12" s="81">
        <v>0.75</v>
      </c>
      <c r="B12" s="80" t="s">
        <v>58</v>
      </c>
      <c r="C12" s="80">
        <v>0.79</v>
      </c>
      <c r="D12" s="82">
        <v>0.75</v>
      </c>
      <c r="E12" s="81">
        <v>0.8</v>
      </c>
      <c r="F12" s="81">
        <v>0.9</v>
      </c>
      <c r="G12" s="81">
        <v>1.04</v>
      </c>
      <c r="H12" s="81">
        <v>1.18</v>
      </c>
      <c r="I12" s="81">
        <v>1.32</v>
      </c>
      <c r="J12" s="81">
        <v>1.46</v>
      </c>
      <c r="K12" s="81">
        <v>1.6</v>
      </c>
      <c r="L12" s="83">
        <v>1.75</v>
      </c>
    </row>
    <row r="13" spans="1:14" x14ac:dyDescent="0.2">
      <c r="A13" s="84">
        <v>0.7</v>
      </c>
      <c r="B13" s="85" t="s">
        <v>58</v>
      </c>
      <c r="C13" s="85">
        <v>0.74</v>
      </c>
      <c r="D13" s="86">
        <v>0.7</v>
      </c>
      <c r="E13" s="84">
        <v>0.75</v>
      </c>
      <c r="F13" s="84">
        <v>0.85</v>
      </c>
      <c r="G13" s="84">
        <v>0.99</v>
      </c>
      <c r="H13" s="84">
        <v>1.1299999999999999</v>
      </c>
      <c r="I13" s="84">
        <v>1.27</v>
      </c>
      <c r="J13" s="84">
        <v>1.41</v>
      </c>
      <c r="K13" s="84">
        <v>1.55</v>
      </c>
      <c r="L13" s="87">
        <v>1.7</v>
      </c>
    </row>
    <row r="14" spans="1:14" x14ac:dyDescent="0.2">
      <c r="A14" s="81">
        <v>0.65</v>
      </c>
      <c r="B14" s="80" t="s">
        <v>58</v>
      </c>
      <c r="C14" s="80">
        <v>0.69</v>
      </c>
      <c r="D14" s="82">
        <v>0.65</v>
      </c>
      <c r="E14" s="81">
        <v>0.7</v>
      </c>
      <c r="F14" s="81">
        <v>0.8</v>
      </c>
      <c r="G14" s="81">
        <v>0.94</v>
      </c>
      <c r="H14" s="81">
        <v>1.08</v>
      </c>
      <c r="I14" s="81">
        <v>1.22</v>
      </c>
      <c r="J14" s="81">
        <v>1.36</v>
      </c>
      <c r="K14" s="81" t="s">
        <v>56</v>
      </c>
      <c r="L14" s="83">
        <v>1.65</v>
      </c>
    </row>
    <row r="15" spans="1:14" ht="13.5" thickBot="1" x14ac:dyDescent="0.25">
      <c r="A15" s="81">
        <v>0.6</v>
      </c>
      <c r="B15" s="80" t="s">
        <v>58</v>
      </c>
      <c r="C15" s="80">
        <v>0.64</v>
      </c>
      <c r="D15" s="82">
        <v>0.6</v>
      </c>
      <c r="E15" s="81">
        <v>0.65</v>
      </c>
      <c r="F15" s="81">
        <v>0.75</v>
      </c>
      <c r="G15" s="81">
        <v>0.89</v>
      </c>
      <c r="H15" s="81">
        <v>1.03</v>
      </c>
      <c r="I15" s="81">
        <v>1.17</v>
      </c>
      <c r="J15" s="81">
        <v>1.31</v>
      </c>
      <c r="K15" s="81">
        <v>1.45</v>
      </c>
      <c r="L15" s="83">
        <v>1.6</v>
      </c>
    </row>
    <row r="16" spans="1:14" x14ac:dyDescent="0.2">
      <c r="A16" s="84">
        <v>0.55000000000000004</v>
      </c>
      <c r="B16" s="85" t="s">
        <v>58</v>
      </c>
      <c r="C16" s="85">
        <v>0.59</v>
      </c>
      <c r="D16" s="86">
        <v>0.55000000000000004</v>
      </c>
      <c r="E16" s="84">
        <v>0.6</v>
      </c>
      <c r="F16" s="84">
        <v>0.7</v>
      </c>
      <c r="G16" s="84">
        <v>0.84</v>
      </c>
      <c r="H16" s="84">
        <v>0.98</v>
      </c>
      <c r="I16" s="84">
        <v>1.1200000000000001</v>
      </c>
      <c r="J16" s="84">
        <v>1.26</v>
      </c>
      <c r="K16" s="84">
        <v>1.4</v>
      </c>
      <c r="L16" s="87">
        <v>1.55</v>
      </c>
    </row>
    <row r="17" spans="1:12" x14ac:dyDescent="0.2">
      <c r="A17" s="81">
        <v>0.5</v>
      </c>
      <c r="B17" s="80" t="s">
        <v>58</v>
      </c>
      <c r="C17" s="80">
        <v>0.54</v>
      </c>
      <c r="D17" s="82">
        <v>0.5</v>
      </c>
      <c r="E17" s="81">
        <v>0.55000000000000004</v>
      </c>
      <c r="F17" s="81">
        <v>0.65</v>
      </c>
      <c r="G17" s="81">
        <v>0.79</v>
      </c>
      <c r="H17" s="81">
        <v>0.93</v>
      </c>
      <c r="I17" s="81">
        <v>1.07</v>
      </c>
      <c r="J17" s="81">
        <v>1.21</v>
      </c>
      <c r="K17" s="81">
        <v>1.35</v>
      </c>
      <c r="L17" s="83">
        <v>1.5</v>
      </c>
    </row>
    <row r="18" spans="1:12" ht="13.5" thickBot="1" x14ac:dyDescent="0.25">
      <c r="A18" s="81">
        <v>0.45</v>
      </c>
      <c r="B18" s="80" t="s">
        <v>58</v>
      </c>
      <c r="C18" s="80">
        <v>0.49</v>
      </c>
      <c r="D18" s="82">
        <v>0.45</v>
      </c>
      <c r="E18" s="81">
        <v>0.5</v>
      </c>
      <c r="F18" s="81">
        <v>0.6</v>
      </c>
      <c r="G18" s="81">
        <v>0.74</v>
      </c>
      <c r="H18" s="81">
        <v>0.88</v>
      </c>
      <c r="I18" s="81">
        <v>1.02</v>
      </c>
      <c r="J18" s="81">
        <v>1.1599999999999999</v>
      </c>
      <c r="K18" s="81">
        <v>1.3</v>
      </c>
      <c r="L18" s="83">
        <v>1.45</v>
      </c>
    </row>
    <row r="19" spans="1:12" x14ac:dyDescent="0.2">
      <c r="A19" s="84">
        <v>0.4</v>
      </c>
      <c r="B19" s="85" t="s">
        <v>58</v>
      </c>
      <c r="C19" s="85">
        <v>0.44</v>
      </c>
      <c r="D19" s="86">
        <v>0.4</v>
      </c>
      <c r="E19" s="84">
        <v>0.45</v>
      </c>
      <c r="F19" s="84">
        <v>0.55000000000000004</v>
      </c>
      <c r="G19" s="84">
        <v>0.69</v>
      </c>
      <c r="H19" s="84">
        <v>0.83</v>
      </c>
      <c r="I19" s="84">
        <v>0.97</v>
      </c>
      <c r="J19" s="84">
        <v>1.1100000000000001</v>
      </c>
      <c r="K19" s="84">
        <v>1.25</v>
      </c>
      <c r="L19" s="87">
        <v>1.4</v>
      </c>
    </row>
    <row r="20" spans="1:12" x14ac:dyDescent="0.2">
      <c r="A20" s="81">
        <v>0.35</v>
      </c>
      <c r="B20" s="80" t="s">
        <v>58</v>
      </c>
      <c r="C20" s="80">
        <v>0.39</v>
      </c>
      <c r="D20" s="82">
        <v>0.35</v>
      </c>
      <c r="E20" s="81">
        <v>0.4</v>
      </c>
      <c r="F20" s="81">
        <v>0.5</v>
      </c>
      <c r="G20" s="81">
        <v>0.64</v>
      </c>
      <c r="H20" s="81">
        <v>0.78</v>
      </c>
      <c r="I20" s="81">
        <v>0.92</v>
      </c>
      <c r="J20" s="81">
        <v>1.06</v>
      </c>
      <c r="K20" s="81">
        <v>1.2</v>
      </c>
      <c r="L20" s="83">
        <v>1.35</v>
      </c>
    </row>
    <row r="21" spans="1:12" ht="13.5" thickBot="1" x14ac:dyDescent="0.25">
      <c r="A21" s="81">
        <v>0.3</v>
      </c>
      <c r="B21" s="80" t="s">
        <v>58</v>
      </c>
      <c r="C21" s="80">
        <v>0.34</v>
      </c>
      <c r="D21" s="82">
        <v>0.3</v>
      </c>
      <c r="E21" s="81">
        <v>0.35</v>
      </c>
      <c r="F21" s="81">
        <v>0.45</v>
      </c>
      <c r="G21" s="81">
        <v>0.59</v>
      </c>
      <c r="H21" s="81">
        <v>0.73</v>
      </c>
      <c r="I21" s="81">
        <v>0.87</v>
      </c>
      <c r="J21" s="81">
        <v>1.01</v>
      </c>
      <c r="K21" s="81">
        <v>1.1499999999999999</v>
      </c>
      <c r="L21" s="83">
        <v>1.3</v>
      </c>
    </row>
    <row r="22" spans="1:12" x14ac:dyDescent="0.2">
      <c r="A22" s="84">
        <v>0.25</v>
      </c>
      <c r="B22" s="85" t="s">
        <v>58</v>
      </c>
      <c r="C22" s="85">
        <v>0.28999999999999998</v>
      </c>
      <c r="D22" s="86">
        <v>0.25</v>
      </c>
      <c r="E22" s="84">
        <v>0.3</v>
      </c>
      <c r="F22" s="84">
        <v>0.4</v>
      </c>
      <c r="G22" s="84">
        <v>0.54</v>
      </c>
      <c r="H22" s="84">
        <v>0.68</v>
      </c>
      <c r="I22" s="84">
        <v>0.82</v>
      </c>
      <c r="J22" s="84">
        <v>0.96</v>
      </c>
      <c r="K22" s="84">
        <v>1.1000000000000001</v>
      </c>
      <c r="L22" s="87">
        <v>1.25</v>
      </c>
    </row>
    <row r="23" spans="1:12" x14ac:dyDescent="0.2">
      <c r="A23" s="81">
        <v>0.2</v>
      </c>
      <c r="B23" s="80" t="s">
        <v>58</v>
      </c>
      <c r="C23" s="80">
        <v>0.24</v>
      </c>
      <c r="D23" s="82">
        <v>0.2</v>
      </c>
      <c r="E23" s="81">
        <v>0.25</v>
      </c>
      <c r="F23" s="81">
        <v>0.35</v>
      </c>
      <c r="G23" s="81">
        <v>0.49</v>
      </c>
      <c r="H23" s="81">
        <v>0.63</v>
      </c>
      <c r="I23" s="81">
        <v>0.77</v>
      </c>
      <c r="J23" s="81">
        <v>0.91</v>
      </c>
      <c r="K23" s="81">
        <v>1.05</v>
      </c>
      <c r="L23" s="83">
        <v>1.2</v>
      </c>
    </row>
    <row r="24" spans="1:12" ht="13.5" thickBot="1" x14ac:dyDescent="0.25">
      <c r="A24" s="88">
        <v>0.15</v>
      </c>
      <c r="B24" s="89" t="s">
        <v>58</v>
      </c>
      <c r="C24" s="89">
        <v>0.19</v>
      </c>
      <c r="D24" s="90">
        <v>0.15</v>
      </c>
      <c r="E24" s="88">
        <v>0.2</v>
      </c>
      <c r="F24" s="88">
        <v>0.3</v>
      </c>
      <c r="G24" s="88">
        <v>0.44</v>
      </c>
      <c r="H24" s="88">
        <v>0.57999999999999996</v>
      </c>
      <c r="I24" s="88">
        <v>0.72</v>
      </c>
      <c r="J24" s="88">
        <v>0.86</v>
      </c>
      <c r="K24" s="88">
        <v>1</v>
      </c>
      <c r="L24" s="91">
        <v>1.1499999999999999</v>
      </c>
    </row>
    <row r="25" spans="1:12" x14ac:dyDescent="0.2">
      <c r="A25" s="81">
        <v>0.1</v>
      </c>
      <c r="B25" s="80" t="s">
        <v>58</v>
      </c>
      <c r="C25" s="80">
        <v>0.14000000000000001</v>
      </c>
      <c r="D25" s="82">
        <v>0.1</v>
      </c>
      <c r="E25" s="81">
        <v>0.15</v>
      </c>
      <c r="F25" s="81">
        <v>0.25</v>
      </c>
      <c r="G25" s="81">
        <v>0.39</v>
      </c>
      <c r="H25" s="81">
        <v>0.53</v>
      </c>
      <c r="I25" s="81">
        <v>0.67</v>
      </c>
      <c r="J25" s="81">
        <v>0.81</v>
      </c>
      <c r="K25" s="81">
        <v>0.95</v>
      </c>
      <c r="L25" s="83">
        <v>1.1000000000000001</v>
      </c>
    </row>
    <row r="26" spans="1:12" x14ac:dyDescent="0.2">
      <c r="A26" s="81">
        <v>0.01</v>
      </c>
      <c r="B26" s="80" t="s">
        <v>58</v>
      </c>
      <c r="C26" s="80">
        <v>0.09</v>
      </c>
      <c r="D26" s="82">
        <v>0.05</v>
      </c>
      <c r="E26" s="81">
        <v>0.1</v>
      </c>
      <c r="F26" s="81">
        <v>0.2</v>
      </c>
      <c r="G26" s="81">
        <v>0.34</v>
      </c>
      <c r="H26" s="81">
        <v>0.48</v>
      </c>
      <c r="I26" s="81">
        <v>0.62</v>
      </c>
      <c r="J26" s="81">
        <v>0.76</v>
      </c>
      <c r="K26" s="81">
        <v>0.9</v>
      </c>
      <c r="L26" s="83">
        <v>1.05</v>
      </c>
    </row>
    <row r="27" spans="1:12" ht="13.5" customHeight="1" thickBot="1" x14ac:dyDescent="0.25">
      <c r="A27" s="88" t="s">
        <v>57</v>
      </c>
      <c r="B27" s="89"/>
      <c r="C27" s="95">
        <v>0</v>
      </c>
      <c r="D27" s="90">
        <v>0</v>
      </c>
      <c r="E27" s="88">
        <v>0.05</v>
      </c>
      <c r="F27" s="88">
        <v>0.15</v>
      </c>
      <c r="G27" s="88">
        <v>0.28999999999999998</v>
      </c>
      <c r="H27" s="88">
        <v>0.43</v>
      </c>
      <c r="I27" s="88">
        <v>0.56999999999999995</v>
      </c>
      <c r="J27" s="88">
        <v>0.71</v>
      </c>
      <c r="K27" s="88">
        <v>0.85</v>
      </c>
      <c r="L27" s="91">
        <v>1</v>
      </c>
    </row>
  </sheetData>
  <sheetProtection sheet="1" objects="1" scenarios="1"/>
  <mergeCells count="7">
    <mergeCell ref="A6:C6"/>
    <mergeCell ref="A2:L2"/>
    <mergeCell ref="A1:L1"/>
    <mergeCell ref="A4:C4"/>
    <mergeCell ref="D4:L4"/>
    <mergeCell ref="A5:C5"/>
    <mergeCell ref="D5:L5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14999847407452621"/>
  </sheetPr>
  <dimension ref="A1:AW62"/>
  <sheetViews>
    <sheetView zoomScale="140" zoomScaleNormal="140" workbookViewId="0">
      <pane xSplit="3" ySplit="5" topLeftCell="Y46" activePane="bottomRight" state="frozen"/>
      <selection activeCell="G27" sqref="G27"/>
      <selection pane="topRight" activeCell="G27" sqref="G27"/>
      <selection pane="bottomLeft" activeCell="G27" sqref="G27"/>
      <selection pane="bottomRight" activeCell="C87" sqref="C87"/>
    </sheetView>
  </sheetViews>
  <sheetFormatPr defaultRowHeight="8.25" x14ac:dyDescent="0.15"/>
  <cols>
    <col min="1" max="2" width="9.33203125" style="97"/>
    <col min="3" max="3" width="16" style="97" bestFit="1" customWidth="1"/>
    <col min="4" max="4" width="11.33203125" style="96" customWidth="1"/>
    <col min="5" max="9" width="17.33203125" style="96" customWidth="1"/>
    <col min="10" max="10" width="15.83203125" style="96" customWidth="1"/>
    <col min="11" max="20" width="17.33203125" style="96" customWidth="1"/>
    <col min="21" max="22" width="15.83203125" style="96" customWidth="1"/>
    <col min="23" max="35" width="17.33203125" style="96" customWidth="1"/>
    <col min="36" max="36" width="15.83203125" style="96" customWidth="1"/>
    <col min="37" max="47" width="17.33203125" style="96" customWidth="1"/>
    <col min="48" max="16384" width="9.33203125" style="96"/>
  </cols>
  <sheetData>
    <row r="1" spans="1:47" ht="13.5" customHeight="1" thickBot="1" x14ac:dyDescent="0.25">
      <c r="A1" s="355" t="s">
        <v>775</v>
      </c>
      <c r="B1" s="355"/>
      <c r="C1" s="355"/>
      <c r="D1" s="353" t="s">
        <v>60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6" t="s">
        <v>777</v>
      </c>
      <c r="Q1" s="356"/>
      <c r="R1" s="356"/>
      <c r="S1" s="356"/>
      <c r="T1" s="356"/>
      <c r="U1" s="356"/>
      <c r="V1" s="356"/>
      <c r="W1" s="356"/>
      <c r="X1" s="356"/>
      <c r="Y1" s="356"/>
      <c r="Z1" s="357"/>
      <c r="AA1" s="349" t="s">
        <v>777</v>
      </c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 t="s">
        <v>779</v>
      </c>
      <c r="AM1" s="350"/>
      <c r="AN1" s="350"/>
      <c r="AO1" s="350"/>
      <c r="AP1" s="350"/>
      <c r="AQ1" s="350"/>
      <c r="AR1" s="350"/>
      <c r="AS1" s="350"/>
      <c r="AT1" s="350"/>
      <c r="AU1" s="350"/>
    </row>
    <row r="2" spans="1:47" ht="14.25" customHeight="1" thickTop="1" thickBot="1" x14ac:dyDescent="0.25">
      <c r="A2" s="355"/>
      <c r="B2" s="355"/>
      <c r="C2" s="355"/>
      <c r="D2" s="354" t="s">
        <v>89</v>
      </c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8" t="s">
        <v>89</v>
      </c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49" t="s">
        <v>778</v>
      </c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 t="s">
        <v>780</v>
      </c>
      <c r="AM2" s="350"/>
      <c r="AN2" s="350"/>
      <c r="AO2" s="350"/>
      <c r="AP2" s="350"/>
      <c r="AQ2" s="350"/>
      <c r="AR2" s="350"/>
      <c r="AS2" s="350"/>
      <c r="AT2" s="350"/>
      <c r="AU2" s="350"/>
    </row>
    <row r="3" spans="1:47" s="97" customFormat="1" ht="8.25" customHeight="1" thickTop="1" x14ac:dyDescent="0.15">
      <c r="A3" s="355"/>
      <c r="B3" s="355"/>
      <c r="C3" s="355"/>
      <c r="D3" s="175">
        <v>312151</v>
      </c>
      <c r="E3" s="166">
        <v>289990.51008640003</v>
      </c>
      <c r="F3" s="166">
        <v>269991.16456320003</v>
      </c>
      <c r="G3" s="166">
        <v>249991</v>
      </c>
      <c r="H3" s="166">
        <v>229991</v>
      </c>
      <c r="I3" s="166">
        <v>209991</v>
      </c>
      <c r="J3" s="166">
        <v>189991</v>
      </c>
      <c r="K3" s="166">
        <v>169991</v>
      </c>
      <c r="L3" s="166">
        <v>149991</v>
      </c>
      <c r="M3" s="166">
        <v>139991</v>
      </c>
      <c r="N3" s="166">
        <v>129991</v>
      </c>
      <c r="O3" s="166">
        <v>119991</v>
      </c>
      <c r="P3" s="174">
        <v>109991</v>
      </c>
      <c r="Q3" s="174">
        <v>99991</v>
      </c>
      <c r="R3" s="174">
        <v>95001</v>
      </c>
      <c r="S3" s="174">
        <v>89991</v>
      </c>
      <c r="T3" s="174">
        <v>85001</v>
      </c>
      <c r="U3" s="174">
        <v>79991</v>
      </c>
      <c r="V3" s="174">
        <v>75001</v>
      </c>
      <c r="W3" s="174">
        <v>69991</v>
      </c>
      <c r="X3" s="174">
        <v>65001</v>
      </c>
      <c r="Y3" s="174">
        <v>59991</v>
      </c>
      <c r="Z3" s="174">
        <v>55001</v>
      </c>
      <c r="AA3" s="174">
        <v>49991</v>
      </c>
      <c r="AB3" s="174">
        <v>47501.136595199998</v>
      </c>
      <c r="AC3" s="174">
        <v>45001</v>
      </c>
      <c r="AD3" s="174">
        <v>42501</v>
      </c>
      <c r="AE3" s="174">
        <v>39991</v>
      </c>
      <c r="AF3" s="174">
        <v>37501.463833599999</v>
      </c>
      <c r="AG3" s="174">
        <v>35001</v>
      </c>
      <c r="AH3" s="174">
        <v>32491</v>
      </c>
      <c r="AI3" s="174">
        <v>299991</v>
      </c>
      <c r="AJ3" s="174">
        <v>27501</v>
      </c>
      <c r="AK3" s="174">
        <v>25001</v>
      </c>
      <c r="AL3" s="174">
        <v>22491</v>
      </c>
      <c r="AM3" s="174">
        <v>19991</v>
      </c>
      <c r="AN3" s="174">
        <v>17501</v>
      </c>
      <c r="AO3" s="174">
        <v>15001</v>
      </c>
      <c r="AP3" s="174">
        <v>12491</v>
      </c>
      <c r="AQ3" s="174">
        <v>10001</v>
      </c>
      <c r="AR3" s="174">
        <v>7501</v>
      </c>
      <c r="AS3" s="174">
        <v>5001</v>
      </c>
      <c r="AT3" s="174">
        <v>2491</v>
      </c>
      <c r="AU3" s="180">
        <v>-9.9999999999999998E-13</v>
      </c>
    </row>
    <row r="4" spans="1:47" ht="8.25" customHeight="1" x14ac:dyDescent="0.15">
      <c r="A4" s="355"/>
      <c r="B4" s="355"/>
      <c r="C4" s="355"/>
      <c r="D4" s="176" t="s">
        <v>61</v>
      </c>
      <c r="E4" s="98" t="s">
        <v>61</v>
      </c>
      <c r="F4" s="98" t="s">
        <v>61</v>
      </c>
      <c r="G4" s="98" t="s">
        <v>61</v>
      </c>
      <c r="H4" s="98" t="s">
        <v>61</v>
      </c>
      <c r="I4" s="98" t="s">
        <v>61</v>
      </c>
      <c r="J4" s="98" t="s">
        <v>61</v>
      </c>
      <c r="K4" s="98" t="s">
        <v>61</v>
      </c>
      <c r="L4" s="98" t="s">
        <v>61</v>
      </c>
      <c r="M4" s="98" t="s">
        <v>61</v>
      </c>
      <c r="N4" s="98" t="s">
        <v>61</v>
      </c>
      <c r="O4" s="98" t="s">
        <v>61</v>
      </c>
      <c r="P4" s="98" t="s">
        <v>61</v>
      </c>
      <c r="Q4" s="98" t="s">
        <v>61</v>
      </c>
      <c r="R4" s="98" t="s">
        <v>61</v>
      </c>
      <c r="S4" s="98" t="s">
        <v>61</v>
      </c>
      <c r="T4" s="98" t="s">
        <v>61</v>
      </c>
      <c r="U4" s="98" t="s">
        <v>61</v>
      </c>
      <c r="V4" s="98" t="s">
        <v>61</v>
      </c>
      <c r="W4" s="99" t="s">
        <v>61</v>
      </c>
      <c r="X4" s="98" t="s">
        <v>61</v>
      </c>
      <c r="Y4" s="98" t="s">
        <v>61</v>
      </c>
      <c r="Z4" s="98" t="s">
        <v>61</v>
      </c>
      <c r="AA4" s="98" t="s">
        <v>61</v>
      </c>
      <c r="AB4" s="98" t="s">
        <v>61</v>
      </c>
      <c r="AC4" s="98" t="s">
        <v>61</v>
      </c>
      <c r="AD4" s="98" t="s">
        <v>61</v>
      </c>
      <c r="AE4" s="98" t="s">
        <v>61</v>
      </c>
      <c r="AF4" s="98" t="s">
        <v>61</v>
      </c>
      <c r="AG4" s="98" t="s">
        <v>61</v>
      </c>
      <c r="AH4" s="98" t="s">
        <v>61</v>
      </c>
      <c r="AI4" s="98" t="s">
        <v>61</v>
      </c>
      <c r="AJ4" s="98" t="s">
        <v>61</v>
      </c>
      <c r="AK4" s="98" t="s">
        <v>61</v>
      </c>
      <c r="AL4" s="98" t="s">
        <v>61</v>
      </c>
      <c r="AM4" s="98" t="s">
        <v>61</v>
      </c>
      <c r="AN4" s="98" t="s">
        <v>61</v>
      </c>
      <c r="AO4" s="98" t="s">
        <v>61</v>
      </c>
      <c r="AP4" s="98" t="s">
        <v>61</v>
      </c>
      <c r="AQ4" s="99" t="s">
        <v>61</v>
      </c>
      <c r="AR4" s="98" t="s">
        <v>61</v>
      </c>
      <c r="AS4" s="98" t="s">
        <v>61</v>
      </c>
      <c r="AT4" s="98" t="s">
        <v>61</v>
      </c>
      <c r="AU4" s="99" t="s">
        <v>61</v>
      </c>
    </row>
    <row r="5" spans="1:47" s="97" customFormat="1" ht="13.5" customHeight="1" thickBot="1" x14ac:dyDescent="0.2">
      <c r="A5" s="355"/>
      <c r="B5" s="355"/>
      <c r="C5" s="355"/>
      <c r="D5" s="177" t="s">
        <v>776</v>
      </c>
      <c r="E5" s="167">
        <f>D3-1</f>
        <v>312150</v>
      </c>
      <c r="F5" s="167">
        <f>E3-1</f>
        <v>289989.51008640003</v>
      </c>
      <c r="G5" s="167">
        <f>F3-1</f>
        <v>269990.16456320003</v>
      </c>
      <c r="H5" s="167">
        <f>G3-1</f>
        <v>249990</v>
      </c>
      <c r="I5" s="167">
        <f t="shared" ref="I5:AU5" si="0">H3-1</f>
        <v>229990</v>
      </c>
      <c r="J5" s="167">
        <f t="shared" si="0"/>
        <v>209990</v>
      </c>
      <c r="K5" s="167">
        <f t="shared" si="0"/>
        <v>189990</v>
      </c>
      <c r="L5" s="167">
        <f t="shared" si="0"/>
        <v>169990</v>
      </c>
      <c r="M5" s="167">
        <f t="shared" si="0"/>
        <v>149990</v>
      </c>
      <c r="N5" s="167">
        <f t="shared" si="0"/>
        <v>139990</v>
      </c>
      <c r="O5" s="167">
        <f t="shared" si="0"/>
        <v>129990</v>
      </c>
      <c r="P5" s="167">
        <f t="shared" si="0"/>
        <v>119990</v>
      </c>
      <c r="Q5" s="167">
        <f t="shared" si="0"/>
        <v>109990</v>
      </c>
      <c r="R5" s="167">
        <f t="shared" si="0"/>
        <v>99990</v>
      </c>
      <c r="S5" s="167">
        <f t="shared" si="0"/>
        <v>95000</v>
      </c>
      <c r="T5" s="167">
        <f t="shared" si="0"/>
        <v>89990</v>
      </c>
      <c r="U5" s="167">
        <f t="shared" si="0"/>
        <v>85000</v>
      </c>
      <c r="V5" s="167">
        <f t="shared" si="0"/>
        <v>79990</v>
      </c>
      <c r="W5" s="167">
        <f t="shared" si="0"/>
        <v>75000</v>
      </c>
      <c r="X5" s="167">
        <f t="shared" si="0"/>
        <v>69990</v>
      </c>
      <c r="Y5" s="167">
        <f t="shared" si="0"/>
        <v>65000</v>
      </c>
      <c r="Z5" s="167">
        <f t="shared" si="0"/>
        <v>59990</v>
      </c>
      <c r="AA5" s="167">
        <f t="shared" si="0"/>
        <v>55000</v>
      </c>
      <c r="AB5" s="167">
        <f t="shared" si="0"/>
        <v>49990</v>
      </c>
      <c r="AC5" s="167">
        <f t="shared" si="0"/>
        <v>47500.136595199998</v>
      </c>
      <c r="AD5" s="167">
        <f t="shared" si="0"/>
        <v>45000</v>
      </c>
      <c r="AE5" s="167">
        <f t="shared" si="0"/>
        <v>42500</v>
      </c>
      <c r="AF5" s="167">
        <f t="shared" si="0"/>
        <v>39990</v>
      </c>
      <c r="AG5" s="167">
        <f t="shared" si="0"/>
        <v>37500.463833599999</v>
      </c>
      <c r="AH5" s="167">
        <f t="shared" si="0"/>
        <v>35000</v>
      </c>
      <c r="AI5" s="167">
        <f t="shared" si="0"/>
        <v>32490</v>
      </c>
      <c r="AJ5" s="167">
        <f t="shared" si="0"/>
        <v>299990</v>
      </c>
      <c r="AK5" s="167">
        <f t="shared" si="0"/>
        <v>27500</v>
      </c>
      <c r="AL5" s="167">
        <f t="shared" si="0"/>
        <v>25000</v>
      </c>
      <c r="AM5" s="167">
        <f t="shared" si="0"/>
        <v>22490</v>
      </c>
      <c r="AN5" s="167">
        <f t="shared" si="0"/>
        <v>19990</v>
      </c>
      <c r="AO5" s="167">
        <f t="shared" si="0"/>
        <v>17500</v>
      </c>
      <c r="AP5" s="167">
        <f t="shared" si="0"/>
        <v>15000</v>
      </c>
      <c r="AQ5" s="167">
        <f t="shared" si="0"/>
        <v>12490</v>
      </c>
      <c r="AR5" s="167">
        <f t="shared" si="0"/>
        <v>10000</v>
      </c>
      <c r="AS5" s="167">
        <f t="shared" si="0"/>
        <v>7500</v>
      </c>
      <c r="AT5" s="167">
        <f t="shared" si="0"/>
        <v>5000</v>
      </c>
      <c r="AU5" s="167">
        <f t="shared" si="0"/>
        <v>2490</v>
      </c>
    </row>
    <row r="6" spans="1:47" hidden="1" x14ac:dyDescent="0.15">
      <c r="A6" s="178">
        <v>0</v>
      </c>
      <c r="B6" s="112" t="s">
        <v>85</v>
      </c>
      <c r="C6" s="168">
        <v>0</v>
      </c>
      <c r="D6" s="100">
        <v>0</v>
      </c>
      <c r="E6" s="100">
        <v>0</v>
      </c>
      <c r="F6" s="100">
        <v>0</v>
      </c>
      <c r="G6" s="100">
        <v>0</v>
      </c>
      <c r="H6" s="100">
        <v>0</v>
      </c>
      <c r="I6" s="100">
        <v>0</v>
      </c>
      <c r="J6" s="100">
        <v>0</v>
      </c>
      <c r="K6" s="100">
        <v>0</v>
      </c>
      <c r="L6" s="100">
        <v>0</v>
      </c>
      <c r="M6" s="100">
        <v>0</v>
      </c>
      <c r="N6" s="100">
        <v>0</v>
      </c>
      <c r="O6" s="100">
        <v>0</v>
      </c>
      <c r="P6" s="100">
        <v>0</v>
      </c>
      <c r="Q6" s="100">
        <v>0</v>
      </c>
      <c r="R6" s="100">
        <v>0</v>
      </c>
      <c r="S6" s="100">
        <v>0</v>
      </c>
      <c r="T6" s="100">
        <v>0</v>
      </c>
      <c r="U6" s="100">
        <v>0</v>
      </c>
      <c r="V6" s="100">
        <v>0</v>
      </c>
      <c r="W6" s="101">
        <v>0</v>
      </c>
      <c r="X6" s="100">
        <v>0</v>
      </c>
      <c r="Y6" s="100">
        <v>0</v>
      </c>
      <c r="Z6" s="102">
        <v>0</v>
      </c>
      <c r="AA6" s="102">
        <v>0</v>
      </c>
      <c r="AB6" s="102">
        <v>0</v>
      </c>
      <c r="AC6" s="102">
        <v>0</v>
      </c>
      <c r="AD6" s="102">
        <v>0</v>
      </c>
      <c r="AE6" s="102">
        <v>0</v>
      </c>
      <c r="AF6" s="102">
        <v>0</v>
      </c>
      <c r="AG6" s="102">
        <v>0</v>
      </c>
      <c r="AH6" s="102">
        <v>0</v>
      </c>
      <c r="AI6" s="102">
        <v>0</v>
      </c>
      <c r="AJ6" s="102">
        <v>0</v>
      </c>
      <c r="AK6" s="102">
        <v>0</v>
      </c>
      <c r="AL6" s="102">
        <v>0</v>
      </c>
      <c r="AM6" s="102">
        <v>0</v>
      </c>
      <c r="AN6" s="102">
        <v>0</v>
      </c>
      <c r="AO6" s="102">
        <v>0</v>
      </c>
      <c r="AP6" s="102">
        <v>0</v>
      </c>
      <c r="AQ6" s="103">
        <v>0</v>
      </c>
      <c r="AR6" s="102">
        <v>0</v>
      </c>
      <c r="AS6" s="102">
        <v>0</v>
      </c>
      <c r="AT6" s="102">
        <v>0</v>
      </c>
      <c r="AU6" s="103">
        <v>0</v>
      </c>
    </row>
    <row r="7" spans="1:47" x14ac:dyDescent="0.15">
      <c r="A7" s="168">
        <v>1</v>
      </c>
      <c r="B7" s="104" t="s">
        <v>61</v>
      </c>
      <c r="C7" s="168">
        <v>10000</v>
      </c>
      <c r="D7" s="100">
        <v>0</v>
      </c>
      <c r="E7" s="100">
        <v>0</v>
      </c>
      <c r="F7" s="100">
        <v>0</v>
      </c>
      <c r="G7" s="100">
        <v>0</v>
      </c>
      <c r="H7" s="100">
        <v>0</v>
      </c>
      <c r="I7" s="100">
        <v>0</v>
      </c>
      <c r="J7" s="100">
        <v>0</v>
      </c>
      <c r="K7" s="100">
        <v>0</v>
      </c>
      <c r="L7" s="100">
        <v>0</v>
      </c>
      <c r="M7" s="100">
        <v>0</v>
      </c>
      <c r="N7" s="100">
        <v>0</v>
      </c>
      <c r="O7" s="100">
        <v>0</v>
      </c>
      <c r="P7" s="100">
        <v>0</v>
      </c>
      <c r="Q7" s="100">
        <v>0</v>
      </c>
      <c r="R7" s="100">
        <v>0</v>
      </c>
      <c r="S7" s="100">
        <v>0</v>
      </c>
      <c r="T7" s="100">
        <v>0</v>
      </c>
      <c r="U7" s="100">
        <v>0</v>
      </c>
      <c r="V7" s="100">
        <v>0</v>
      </c>
      <c r="W7" s="101">
        <v>0</v>
      </c>
      <c r="X7" s="100">
        <v>0</v>
      </c>
      <c r="Y7" s="100">
        <v>0</v>
      </c>
      <c r="Z7" s="102">
        <v>0</v>
      </c>
      <c r="AA7" s="102">
        <v>0</v>
      </c>
      <c r="AB7" s="102">
        <v>0</v>
      </c>
      <c r="AC7" s="102">
        <v>0</v>
      </c>
      <c r="AD7" s="102">
        <v>0</v>
      </c>
      <c r="AE7" s="102">
        <v>0</v>
      </c>
      <c r="AF7" s="102">
        <v>0</v>
      </c>
      <c r="AG7" s="102">
        <v>0</v>
      </c>
      <c r="AH7" s="102">
        <v>0</v>
      </c>
      <c r="AI7" s="102">
        <v>0</v>
      </c>
      <c r="AJ7" s="102">
        <v>0</v>
      </c>
      <c r="AK7" s="102">
        <v>0</v>
      </c>
      <c r="AL7" s="102">
        <v>0</v>
      </c>
      <c r="AM7" s="102">
        <v>0</v>
      </c>
      <c r="AN7" s="102">
        <v>0</v>
      </c>
      <c r="AO7" s="102">
        <v>0</v>
      </c>
      <c r="AP7" s="102">
        <v>0</v>
      </c>
      <c r="AQ7" s="103">
        <v>0</v>
      </c>
      <c r="AR7" s="102">
        <v>0</v>
      </c>
      <c r="AS7" s="102">
        <v>0</v>
      </c>
      <c r="AT7" s="102">
        <v>1.67</v>
      </c>
      <c r="AU7" s="103">
        <v>2</v>
      </c>
    </row>
    <row r="8" spans="1:47" x14ac:dyDescent="0.15">
      <c r="A8" s="168">
        <v>10001.436672</v>
      </c>
      <c r="B8" s="104" t="s">
        <v>61</v>
      </c>
      <c r="C8" s="168">
        <v>12500.0999744</v>
      </c>
      <c r="D8" s="100">
        <v>0</v>
      </c>
      <c r="E8" s="100">
        <v>0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  <c r="K8" s="100">
        <v>0</v>
      </c>
      <c r="L8" s="100">
        <v>0</v>
      </c>
      <c r="M8" s="100">
        <v>0</v>
      </c>
      <c r="N8" s="100">
        <v>0</v>
      </c>
      <c r="O8" s="100">
        <v>0</v>
      </c>
      <c r="P8" s="100">
        <v>0</v>
      </c>
      <c r="Q8" s="100">
        <v>0</v>
      </c>
      <c r="R8" s="100">
        <v>0</v>
      </c>
      <c r="S8" s="100">
        <v>0</v>
      </c>
      <c r="T8" s="100">
        <v>0</v>
      </c>
      <c r="U8" s="100">
        <v>0</v>
      </c>
      <c r="V8" s="100">
        <v>0</v>
      </c>
      <c r="W8" s="101">
        <v>0</v>
      </c>
      <c r="X8" s="100">
        <v>0</v>
      </c>
      <c r="Y8" s="100">
        <v>0</v>
      </c>
      <c r="Z8" s="102">
        <v>0</v>
      </c>
      <c r="AA8" s="102">
        <v>0</v>
      </c>
      <c r="AB8" s="102">
        <v>0</v>
      </c>
      <c r="AC8" s="102">
        <v>0</v>
      </c>
      <c r="AD8" s="102">
        <v>0</v>
      </c>
      <c r="AE8" s="102">
        <v>0</v>
      </c>
      <c r="AF8" s="102">
        <v>0</v>
      </c>
      <c r="AG8" s="102">
        <v>0</v>
      </c>
      <c r="AH8" s="102">
        <v>0</v>
      </c>
      <c r="AI8" s="102">
        <v>0</v>
      </c>
      <c r="AJ8" s="102">
        <v>0</v>
      </c>
      <c r="AK8" s="102">
        <v>0</v>
      </c>
      <c r="AL8" s="102">
        <v>0</v>
      </c>
      <c r="AM8" s="102">
        <v>0</v>
      </c>
      <c r="AN8" s="102">
        <v>0</v>
      </c>
      <c r="AO8" s="102">
        <v>0</v>
      </c>
      <c r="AP8" s="102">
        <v>0</v>
      </c>
      <c r="AQ8" s="103">
        <v>0</v>
      </c>
      <c r="AR8" s="102">
        <v>0</v>
      </c>
      <c r="AS8" s="102">
        <v>0</v>
      </c>
      <c r="AT8" s="102">
        <v>1.67</v>
      </c>
      <c r="AU8" s="103">
        <v>2.0699999999999998</v>
      </c>
    </row>
    <row r="9" spans="1:47" x14ac:dyDescent="0.15">
      <c r="A9" s="168">
        <v>12451.0638848</v>
      </c>
      <c r="B9" s="104" t="s">
        <v>61</v>
      </c>
      <c r="C9" s="168">
        <v>15000.0910976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0</v>
      </c>
      <c r="U9" s="100">
        <v>0</v>
      </c>
      <c r="V9" s="100">
        <v>0</v>
      </c>
      <c r="W9" s="101">
        <v>0</v>
      </c>
      <c r="X9" s="100">
        <v>0</v>
      </c>
      <c r="Y9" s="100">
        <v>0</v>
      </c>
      <c r="Z9" s="102">
        <v>0</v>
      </c>
      <c r="AA9" s="102">
        <v>0</v>
      </c>
      <c r="AB9" s="102">
        <v>0</v>
      </c>
      <c r="AC9" s="102">
        <v>0</v>
      </c>
      <c r="AD9" s="102">
        <v>0</v>
      </c>
      <c r="AE9" s="102">
        <v>0</v>
      </c>
      <c r="AF9" s="102">
        <v>0</v>
      </c>
      <c r="AG9" s="102">
        <v>0</v>
      </c>
      <c r="AH9" s="102">
        <v>0</v>
      </c>
      <c r="AI9" s="102">
        <v>0</v>
      </c>
      <c r="AJ9" s="102">
        <v>0</v>
      </c>
      <c r="AK9" s="102">
        <v>0</v>
      </c>
      <c r="AL9" s="102">
        <v>0</v>
      </c>
      <c r="AM9" s="102">
        <v>0</v>
      </c>
      <c r="AN9" s="102">
        <v>0</v>
      </c>
      <c r="AO9" s="102">
        <v>0</v>
      </c>
      <c r="AP9" s="102">
        <v>0</v>
      </c>
      <c r="AQ9" s="103">
        <v>0</v>
      </c>
      <c r="AR9" s="102">
        <v>0</v>
      </c>
      <c r="AS9" s="102">
        <v>1.5</v>
      </c>
      <c r="AT9" s="102">
        <v>1.78</v>
      </c>
      <c r="AU9" s="103">
        <v>2.13</v>
      </c>
    </row>
    <row r="10" spans="1:47" ht="9" thickBot="1" x14ac:dyDescent="0.2">
      <c r="A10" s="169">
        <v>15001.055007999999</v>
      </c>
      <c r="B10" s="104" t="s">
        <v>61</v>
      </c>
      <c r="C10" s="169">
        <v>17500.118310400001</v>
      </c>
      <c r="D10" s="100">
        <v>0</v>
      </c>
      <c r="E10" s="100">
        <v>0</v>
      </c>
      <c r="F10" s="100">
        <v>0</v>
      </c>
      <c r="G10" s="100">
        <v>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0</v>
      </c>
      <c r="T10" s="100">
        <v>0</v>
      </c>
      <c r="U10" s="100">
        <v>0</v>
      </c>
      <c r="V10" s="100">
        <v>0</v>
      </c>
      <c r="W10" s="101">
        <v>0</v>
      </c>
      <c r="X10" s="100">
        <v>0</v>
      </c>
      <c r="Y10" s="100">
        <v>0</v>
      </c>
      <c r="Z10" s="102">
        <v>0</v>
      </c>
      <c r="AA10" s="102">
        <v>0</v>
      </c>
      <c r="AB10" s="102">
        <v>0</v>
      </c>
      <c r="AC10" s="102">
        <v>0</v>
      </c>
      <c r="AD10" s="102">
        <v>0</v>
      </c>
      <c r="AE10" s="102">
        <v>0</v>
      </c>
      <c r="AF10" s="102">
        <v>0</v>
      </c>
      <c r="AG10" s="102">
        <v>0</v>
      </c>
      <c r="AH10" s="102">
        <v>0</v>
      </c>
      <c r="AI10" s="102">
        <v>0</v>
      </c>
      <c r="AJ10" s="102">
        <v>0</v>
      </c>
      <c r="AK10" s="102">
        <v>0</v>
      </c>
      <c r="AL10" s="102">
        <v>0</v>
      </c>
      <c r="AM10" s="102">
        <v>0</v>
      </c>
      <c r="AN10" s="102">
        <v>0</v>
      </c>
      <c r="AO10" s="102">
        <v>0</v>
      </c>
      <c r="AP10" s="102">
        <v>0</v>
      </c>
      <c r="AQ10" s="103">
        <v>0</v>
      </c>
      <c r="AR10" s="102">
        <v>1.4</v>
      </c>
      <c r="AS10" s="102">
        <v>1.61</v>
      </c>
      <c r="AT10" s="102">
        <v>1.87</v>
      </c>
      <c r="AU10" s="103">
        <v>2.19</v>
      </c>
    </row>
    <row r="11" spans="1:47" x14ac:dyDescent="0.15">
      <c r="A11" s="168">
        <v>17501.082220799999</v>
      </c>
      <c r="B11" s="105" t="s">
        <v>61</v>
      </c>
      <c r="C11" s="168">
        <v>20000</v>
      </c>
      <c r="D11" s="106">
        <v>0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  <c r="W11" s="107">
        <v>0</v>
      </c>
      <c r="X11" s="106">
        <v>0</v>
      </c>
      <c r="Y11" s="106">
        <v>0</v>
      </c>
      <c r="Z11" s="108">
        <v>0</v>
      </c>
      <c r="AA11" s="108">
        <v>0</v>
      </c>
      <c r="AB11" s="108">
        <v>0</v>
      </c>
      <c r="AC11" s="108">
        <v>0</v>
      </c>
      <c r="AD11" s="108">
        <v>0</v>
      </c>
      <c r="AE11" s="108">
        <v>0</v>
      </c>
      <c r="AF11" s="108">
        <v>0</v>
      </c>
      <c r="AG11" s="108">
        <v>0</v>
      </c>
      <c r="AH11" s="108">
        <v>0</v>
      </c>
      <c r="AI11" s="108">
        <v>0</v>
      </c>
      <c r="AJ11" s="108">
        <v>0</v>
      </c>
      <c r="AK11" s="108">
        <v>0</v>
      </c>
      <c r="AL11" s="108">
        <v>0</v>
      </c>
      <c r="AM11" s="108">
        <v>0</v>
      </c>
      <c r="AN11" s="108">
        <v>0</v>
      </c>
      <c r="AO11" s="108">
        <v>0</v>
      </c>
      <c r="AP11" s="108">
        <v>0</v>
      </c>
      <c r="AQ11" s="109">
        <v>1.33</v>
      </c>
      <c r="AR11" s="108">
        <v>1.51</v>
      </c>
      <c r="AS11" s="108">
        <v>1.71</v>
      </c>
      <c r="AT11" s="108">
        <v>1.94</v>
      </c>
      <c r="AU11" s="109">
        <v>2.23</v>
      </c>
    </row>
    <row r="12" spans="1:47" x14ac:dyDescent="0.15">
      <c r="A12" s="168">
        <v>20001.109433599999</v>
      </c>
      <c r="B12" s="104" t="s">
        <v>61</v>
      </c>
      <c r="C12" s="168">
        <v>22500.472736</v>
      </c>
      <c r="D12" s="100">
        <v>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  <c r="U12" s="100">
        <v>0</v>
      </c>
      <c r="V12" s="100">
        <v>0</v>
      </c>
      <c r="W12" s="101">
        <v>0</v>
      </c>
      <c r="X12" s="100">
        <v>0</v>
      </c>
      <c r="Y12" s="100">
        <v>0</v>
      </c>
      <c r="Z12" s="102">
        <v>0</v>
      </c>
      <c r="AA12" s="102">
        <v>0</v>
      </c>
      <c r="AB12" s="102">
        <v>0</v>
      </c>
      <c r="AC12" s="102">
        <v>0</v>
      </c>
      <c r="AD12" s="102">
        <v>0</v>
      </c>
      <c r="AE12" s="102">
        <v>0</v>
      </c>
      <c r="AF12" s="102">
        <v>0</v>
      </c>
      <c r="AG12" s="102">
        <v>0</v>
      </c>
      <c r="AH12" s="102">
        <v>0</v>
      </c>
      <c r="AI12" s="102">
        <v>0</v>
      </c>
      <c r="AJ12" s="102">
        <v>0</v>
      </c>
      <c r="AK12" s="102">
        <v>0</v>
      </c>
      <c r="AL12" s="102">
        <v>0</v>
      </c>
      <c r="AM12" s="102">
        <v>0</v>
      </c>
      <c r="AN12" s="102">
        <v>0</v>
      </c>
      <c r="AO12" s="102">
        <v>0</v>
      </c>
      <c r="AP12" s="102">
        <v>1.29</v>
      </c>
      <c r="AQ12" s="103">
        <v>1.44</v>
      </c>
      <c r="AR12" s="102">
        <v>1.6</v>
      </c>
      <c r="AS12" s="102">
        <v>1.79</v>
      </c>
      <c r="AT12" s="102">
        <v>2.0099999999999998</v>
      </c>
      <c r="AU12" s="103">
        <v>2.27</v>
      </c>
    </row>
    <row r="13" spans="1:47" x14ac:dyDescent="0.15">
      <c r="A13" s="168">
        <v>22501.336646399999</v>
      </c>
      <c r="B13" s="104" t="s">
        <v>61</v>
      </c>
      <c r="C13" s="168">
        <v>25000.163859200002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0</v>
      </c>
      <c r="U13" s="100">
        <v>0</v>
      </c>
      <c r="V13" s="100">
        <v>0</v>
      </c>
      <c r="W13" s="101">
        <v>0</v>
      </c>
      <c r="X13" s="100">
        <v>0</v>
      </c>
      <c r="Y13" s="100">
        <v>0</v>
      </c>
      <c r="Z13" s="102">
        <v>0</v>
      </c>
      <c r="AA13" s="102">
        <v>0</v>
      </c>
      <c r="AB13" s="102">
        <v>0</v>
      </c>
      <c r="AC13" s="102">
        <v>0</v>
      </c>
      <c r="AD13" s="102">
        <v>0</v>
      </c>
      <c r="AE13" s="102">
        <v>0</v>
      </c>
      <c r="AF13" s="102">
        <v>0</v>
      </c>
      <c r="AG13" s="102">
        <v>0</v>
      </c>
      <c r="AH13" s="102">
        <v>0</v>
      </c>
      <c r="AI13" s="102">
        <v>0</v>
      </c>
      <c r="AJ13" s="102">
        <v>0</v>
      </c>
      <c r="AK13" s="102">
        <v>0</v>
      </c>
      <c r="AL13" s="102">
        <v>0</v>
      </c>
      <c r="AM13" s="102">
        <v>0</v>
      </c>
      <c r="AN13" s="102">
        <v>0</v>
      </c>
      <c r="AO13" s="102">
        <v>1.25</v>
      </c>
      <c r="AP13" s="102">
        <v>1.38</v>
      </c>
      <c r="AQ13" s="103">
        <v>1.53</v>
      </c>
      <c r="AR13" s="102">
        <v>1.68</v>
      </c>
      <c r="AS13" s="102">
        <v>1.86</v>
      </c>
      <c r="AT13" s="102">
        <v>2.06</v>
      </c>
      <c r="AU13" s="103">
        <v>2.31</v>
      </c>
    </row>
    <row r="14" spans="1:47" ht="9" thickBot="1" x14ac:dyDescent="0.2">
      <c r="A14" s="169">
        <v>25001.3277696</v>
      </c>
      <c r="B14" s="104" t="s">
        <v>61</v>
      </c>
      <c r="C14" s="169">
        <v>27500.391071999999</v>
      </c>
      <c r="D14" s="100">
        <v>0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0</v>
      </c>
      <c r="V14" s="100">
        <v>0</v>
      </c>
      <c r="W14" s="101">
        <v>0</v>
      </c>
      <c r="X14" s="100">
        <v>0</v>
      </c>
      <c r="Y14" s="100">
        <v>0</v>
      </c>
      <c r="Z14" s="102">
        <v>0</v>
      </c>
      <c r="AA14" s="102">
        <v>0</v>
      </c>
      <c r="AB14" s="102">
        <v>0</v>
      </c>
      <c r="AC14" s="102">
        <v>0</v>
      </c>
      <c r="AD14" s="102">
        <v>0</v>
      </c>
      <c r="AE14" s="102">
        <v>0</v>
      </c>
      <c r="AF14" s="102">
        <v>0</v>
      </c>
      <c r="AG14" s="102">
        <v>0</v>
      </c>
      <c r="AH14" s="102">
        <v>0</v>
      </c>
      <c r="AI14" s="102">
        <v>0</v>
      </c>
      <c r="AJ14" s="102">
        <v>0</v>
      </c>
      <c r="AK14" s="102">
        <v>0</v>
      </c>
      <c r="AL14" s="102">
        <v>0</v>
      </c>
      <c r="AM14" s="102">
        <v>0</v>
      </c>
      <c r="AN14" s="102">
        <v>1.22</v>
      </c>
      <c r="AO14" s="102">
        <v>1.34</v>
      </c>
      <c r="AP14" s="102">
        <v>1.47</v>
      </c>
      <c r="AQ14" s="103">
        <v>1.6</v>
      </c>
      <c r="AR14" s="102">
        <v>1.75</v>
      </c>
      <c r="AS14" s="102">
        <v>1.92</v>
      </c>
      <c r="AT14" s="102">
        <v>2.11</v>
      </c>
      <c r="AU14" s="103">
        <v>2.34</v>
      </c>
    </row>
    <row r="15" spans="1:47" x14ac:dyDescent="0.15">
      <c r="A15" s="168">
        <v>27501.454982399999</v>
      </c>
      <c r="B15" s="105" t="s">
        <v>61</v>
      </c>
      <c r="C15" s="168">
        <v>30000</v>
      </c>
      <c r="D15" s="106">
        <v>0</v>
      </c>
      <c r="E15" s="106">
        <v>0</v>
      </c>
      <c r="F15" s="106">
        <v>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0</v>
      </c>
      <c r="U15" s="106">
        <v>0</v>
      </c>
      <c r="V15" s="106">
        <v>0</v>
      </c>
      <c r="W15" s="107">
        <v>0</v>
      </c>
      <c r="X15" s="106">
        <v>0</v>
      </c>
      <c r="Y15" s="106">
        <v>0</v>
      </c>
      <c r="Z15" s="108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0</v>
      </c>
      <c r="AH15" s="108">
        <v>0</v>
      </c>
      <c r="AI15" s="108">
        <v>0</v>
      </c>
      <c r="AJ15" s="108">
        <v>0</v>
      </c>
      <c r="AK15" s="108">
        <v>0</v>
      </c>
      <c r="AL15" s="108">
        <v>0</v>
      </c>
      <c r="AM15" s="108">
        <v>1.2</v>
      </c>
      <c r="AN15" s="108">
        <v>1.31</v>
      </c>
      <c r="AO15" s="108">
        <v>1.42</v>
      </c>
      <c r="AP15" s="108">
        <v>1.54</v>
      </c>
      <c r="AQ15" s="109">
        <v>1.67</v>
      </c>
      <c r="AR15" s="108">
        <v>1.82</v>
      </c>
      <c r="AS15" s="108">
        <v>1.98</v>
      </c>
      <c r="AT15" s="108">
        <v>2.16</v>
      </c>
      <c r="AU15" s="109">
        <v>2.37</v>
      </c>
    </row>
    <row r="16" spans="1:47" x14ac:dyDescent="0.15">
      <c r="A16" s="168">
        <v>30001.082195200001</v>
      </c>
      <c r="B16" s="104" t="s">
        <v>61</v>
      </c>
      <c r="C16" s="170">
        <v>32499.608928000001</v>
      </c>
      <c r="D16" s="100">
        <v>0</v>
      </c>
      <c r="E16" s="100">
        <v>0</v>
      </c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1">
        <v>0</v>
      </c>
      <c r="X16" s="100">
        <v>0</v>
      </c>
      <c r="Y16" s="100">
        <v>0</v>
      </c>
      <c r="Z16" s="102">
        <v>0</v>
      </c>
      <c r="AA16" s="102">
        <v>0</v>
      </c>
      <c r="AB16" s="102">
        <v>0</v>
      </c>
      <c r="AC16" s="102">
        <v>0</v>
      </c>
      <c r="AD16" s="102">
        <v>0</v>
      </c>
      <c r="AE16" s="102">
        <v>0</v>
      </c>
      <c r="AF16" s="102">
        <v>0</v>
      </c>
      <c r="AG16" s="102">
        <v>0</v>
      </c>
      <c r="AH16" s="102">
        <v>0</v>
      </c>
      <c r="AI16" s="102">
        <v>0</v>
      </c>
      <c r="AJ16" s="102">
        <v>0</v>
      </c>
      <c r="AK16" s="102">
        <v>0</v>
      </c>
      <c r="AL16" s="102">
        <v>1.18</v>
      </c>
      <c r="AM16" s="102">
        <v>1.28</v>
      </c>
      <c r="AN16" s="102">
        <v>1.39</v>
      </c>
      <c r="AO16" s="102">
        <v>1.5</v>
      </c>
      <c r="AP16" s="102">
        <v>1.61</v>
      </c>
      <c r="AQ16" s="103">
        <v>1.74</v>
      </c>
      <c r="AR16" s="102">
        <v>1.87</v>
      </c>
      <c r="AS16" s="102">
        <v>2.0299999999999998</v>
      </c>
      <c r="AT16" s="102">
        <v>2.2000000000000002</v>
      </c>
      <c r="AU16" s="103">
        <v>2.4</v>
      </c>
    </row>
    <row r="17" spans="1:47" x14ac:dyDescent="0.15">
      <c r="A17" s="168">
        <v>32501.009408000002</v>
      </c>
      <c r="B17" s="104" t="s">
        <v>61</v>
      </c>
      <c r="C17" s="168">
        <v>35000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1">
        <v>0</v>
      </c>
      <c r="X17" s="100">
        <v>0</v>
      </c>
      <c r="Y17" s="100">
        <v>0</v>
      </c>
      <c r="Z17" s="102">
        <v>0</v>
      </c>
      <c r="AA17" s="102">
        <v>0</v>
      </c>
      <c r="AB17" s="102">
        <v>0</v>
      </c>
      <c r="AC17" s="102">
        <v>0</v>
      </c>
      <c r="AD17" s="102">
        <v>0</v>
      </c>
      <c r="AE17" s="102">
        <v>0</v>
      </c>
      <c r="AF17" s="102">
        <v>0</v>
      </c>
      <c r="AG17" s="102">
        <v>0</v>
      </c>
      <c r="AH17" s="102">
        <v>0</v>
      </c>
      <c r="AI17" s="102">
        <v>0</v>
      </c>
      <c r="AJ17" s="102">
        <v>0</v>
      </c>
      <c r="AK17" s="102">
        <v>1.17</v>
      </c>
      <c r="AL17" s="102">
        <v>1.26</v>
      </c>
      <c r="AM17" s="102">
        <v>1.36</v>
      </c>
      <c r="AN17" s="102">
        <v>1.46</v>
      </c>
      <c r="AO17" s="102">
        <v>1.56</v>
      </c>
      <c r="AP17" s="102">
        <v>1.67</v>
      </c>
      <c r="AQ17" s="103">
        <v>1.79</v>
      </c>
      <c r="AR17" s="102">
        <v>1.93</v>
      </c>
      <c r="AS17" s="102">
        <v>2.0699999999999998</v>
      </c>
      <c r="AT17" s="102">
        <v>2.2400000000000002</v>
      </c>
      <c r="AU17" s="103">
        <v>2.42</v>
      </c>
    </row>
    <row r="18" spans="1:47" ht="9" thickBot="1" x14ac:dyDescent="0.2">
      <c r="A18" s="169">
        <v>35001.000531199999</v>
      </c>
      <c r="B18" s="104" t="s">
        <v>61</v>
      </c>
      <c r="C18" s="169">
        <v>37500.391071999999</v>
      </c>
      <c r="D18" s="100">
        <v>0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0</v>
      </c>
      <c r="W18" s="101">
        <v>0</v>
      </c>
      <c r="X18" s="100">
        <v>0</v>
      </c>
      <c r="Y18" s="100">
        <v>0</v>
      </c>
      <c r="Z18" s="102">
        <v>0</v>
      </c>
      <c r="AA18" s="102">
        <v>0</v>
      </c>
      <c r="AB18" s="102">
        <v>0</v>
      </c>
      <c r="AC18" s="102">
        <v>0</v>
      </c>
      <c r="AD18" s="102">
        <v>0</v>
      </c>
      <c r="AE18" s="102">
        <v>0</v>
      </c>
      <c r="AF18" s="102">
        <v>0</v>
      </c>
      <c r="AG18" s="102">
        <v>0</v>
      </c>
      <c r="AH18" s="102">
        <v>0</v>
      </c>
      <c r="AI18" s="102">
        <v>0</v>
      </c>
      <c r="AJ18" s="102">
        <v>1.1499999999999999</v>
      </c>
      <c r="AK18" s="102">
        <v>1.24</v>
      </c>
      <c r="AL18" s="102">
        <v>1.33</v>
      </c>
      <c r="AM18" s="102">
        <v>1.43</v>
      </c>
      <c r="AN18" s="102">
        <v>1.52</v>
      </c>
      <c r="AO18" s="102">
        <v>1.62</v>
      </c>
      <c r="AP18" s="102">
        <v>1.73</v>
      </c>
      <c r="AQ18" s="103">
        <v>1.85</v>
      </c>
      <c r="AR18" s="102">
        <v>1.97</v>
      </c>
      <c r="AS18" s="102">
        <v>2.11</v>
      </c>
      <c r="AT18" s="102">
        <v>2.27</v>
      </c>
      <c r="AU18" s="103">
        <v>2.4500000000000002</v>
      </c>
    </row>
    <row r="19" spans="1:47" x14ac:dyDescent="0.15">
      <c r="A19" s="168">
        <v>37501.227744000003</v>
      </c>
      <c r="B19" s="105" t="s">
        <v>61</v>
      </c>
      <c r="C19" s="168">
        <v>40000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7">
        <v>0</v>
      </c>
      <c r="X19" s="106">
        <v>0</v>
      </c>
      <c r="Y19" s="106">
        <v>0</v>
      </c>
      <c r="Z19" s="108">
        <v>0</v>
      </c>
      <c r="AA19" s="108">
        <v>0</v>
      </c>
      <c r="AB19" s="108">
        <v>0</v>
      </c>
      <c r="AC19" s="108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1.1399999999999999</v>
      </c>
      <c r="AJ19" s="108">
        <v>1.23</v>
      </c>
      <c r="AK19" s="108">
        <v>1.31</v>
      </c>
      <c r="AL19" s="108">
        <v>1.4</v>
      </c>
      <c r="AM19" s="108">
        <v>1.49</v>
      </c>
      <c r="AN19" s="108">
        <v>1.58</v>
      </c>
      <c r="AO19" s="108">
        <v>1.68</v>
      </c>
      <c r="AP19" s="108">
        <v>1.78</v>
      </c>
      <c r="AQ19" s="109">
        <v>1.89</v>
      </c>
      <c r="AR19" s="108">
        <v>2.02</v>
      </c>
      <c r="AS19" s="108">
        <v>2.15</v>
      </c>
      <c r="AT19" s="108">
        <v>2.2999999999999998</v>
      </c>
      <c r="AU19" s="109">
        <v>2.4700000000000002</v>
      </c>
    </row>
    <row r="20" spans="1:47" x14ac:dyDescent="0.15">
      <c r="A20" s="168">
        <v>40001.4549568</v>
      </c>
      <c r="B20" s="104" t="s">
        <v>61</v>
      </c>
      <c r="C20" s="168">
        <v>42500.182591999997</v>
      </c>
      <c r="D20" s="100">
        <v>0</v>
      </c>
      <c r="E20" s="100">
        <v>0</v>
      </c>
      <c r="F20" s="100">
        <v>0</v>
      </c>
      <c r="G20" s="100">
        <v>0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0</v>
      </c>
      <c r="U20" s="100">
        <v>0</v>
      </c>
      <c r="V20" s="100">
        <v>0</v>
      </c>
      <c r="W20" s="101">
        <v>0</v>
      </c>
      <c r="X20" s="100">
        <v>0</v>
      </c>
      <c r="Y20" s="100">
        <v>0</v>
      </c>
      <c r="Z20" s="102">
        <v>0</v>
      </c>
      <c r="AA20" s="102">
        <v>0</v>
      </c>
      <c r="AB20" s="102">
        <v>0</v>
      </c>
      <c r="AC20" s="102">
        <v>0</v>
      </c>
      <c r="AD20" s="102">
        <v>0</v>
      </c>
      <c r="AE20" s="102">
        <v>0</v>
      </c>
      <c r="AF20" s="102">
        <v>0</v>
      </c>
      <c r="AG20" s="102">
        <v>0</v>
      </c>
      <c r="AH20" s="102">
        <v>1.1299999999999999</v>
      </c>
      <c r="AI20" s="102">
        <v>1.22</v>
      </c>
      <c r="AJ20" s="102">
        <v>1.3</v>
      </c>
      <c r="AK20" s="102">
        <v>1.38</v>
      </c>
      <c r="AL20" s="102">
        <v>1.46</v>
      </c>
      <c r="AM20" s="102">
        <v>1.54</v>
      </c>
      <c r="AN20" s="102">
        <v>1.63</v>
      </c>
      <c r="AO20" s="102">
        <v>1.73</v>
      </c>
      <c r="AP20" s="102">
        <v>1.83</v>
      </c>
      <c r="AQ20" s="103">
        <v>1.94</v>
      </c>
      <c r="AR20" s="102">
        <v>2.06</v>
      </c>
      <c r="AS20" s="102">
        <v>2.19</v>
      </c>
      <c r="AT20" s="102">
        <v>2.33</v>
      </c>
      <c r="AU20" s="103">
        <v>2.4900000000000002</v>
      </c>
    </row>
    <row r="21" spans="1:47" x14ac:dyDescent="0.15">
      <c r="A21" s="168">
        <v>42501.4821696</v>
      </c>
      <c r="B21" s="104" t="s">
        <v>61</v>
      </c>
      <c r="C21" s="168">
        <v>45000.0093824</v>
      </c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0</v>
      </c>
      <c r="U21" s="100">
        <v>0</v>
      </c>
      <c r="V21" s="100">
        <v>0</v>
      </c>
      <c r="W21" s="101">
        <v>0</v>
      </c>
      <c r="X21" s="100">
        <v>0</v>
      </c>
      <c r="Y21" s="100">
        <v>0</v>
      </c>
      <c r="Z21" s="102">
        <v>0</v>
      </c>
      <c r="AA21" s="102">
        <v>0</v>
      </c>
      <c r="AB21" s="102">
        <v>0</v>
      </c>
      <c r="AC21" s="102">
        <v>0</v>
      </c>
      <c r="AD21" s="102">
        <v>0</v>
      </c>
      <c r="AE21" s="102">
        <v>0</v>
      </c>
      <c r="AF21" s="102">
        <v>0</v>
      </c>
      <c r="AG21" s="102">
        <v>1.1299999999999999</v>
      </c>
      <c r="AH21" s="102">
        <v>1.2</v>
      </c>
      <c r="AI21" s="102">
        <v>1.28</v>
      </c>
      <c r="AJ21" s="102">
        <v>1.36</v>
      </c>
      <c r="AK21" s="102">
        <v>1.43</v>
      </c>
      <c r="AL21" s="102">
        <v>1.51</v>
      </c>
      <c r="AM21" s="102">
        <v>1.6</v>
      </c>
      <c r="AN21" s="102">
        <v>1.68</v>
      </c>
      <c r="AO21" s="102">
        <v>1.78</v>
      </c>
      <c r="AP21" s="102">
        <v>1.88</v>
      </c>
      <c r="AQ21" s="103">
        <v>1.98</v>
      </c>
      <c r="AR21" s="102">
        <v>2.1</v>
      </c>
      <c r="AS21" s="102">
        <v>2.2200000000000002</v>
      </c>
      <c r="AT21" s="102">
        <v>2.36</v>
      </c>
      <c r="AU21" s="103">
        <v>2.5099999999999998</v>
      </c>
    </row>
    <row r="22" spans="1:47" ht="9" thickBot="1" x14ac:dyDescent="0.2">
      <c r="A22" s="169">
        <v>45001.173292799998</v>
      </c>
      <c r="B22" s="104" t="s">
        <v>61</v>
      </c>
      <c r="C22" s="169">
        <v>47500.136595199998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0</v>
      </c>
      <c r="U22" s="100">
        <v>0</v>
      </c>
      <c r="V22" s="100">
        <v>0</v>
      </c>
      <c r="W22" s="101">
        <v>0</v>
      </c>
      <c r="X22" s="100">
        <v>0</v>
      </c>
      <c r="Y22" s="100">
        <v>0</v>
      </c>
      <c r="Z22" s="102">
        <v>0</v>
      </c>
      <c r="AA22" s="102">
        <v>0</v>
      </c>
      <c r="AB22" s="102">
        <v>0</v>
      </c>
      <c r="AC22" s="102">
        <v>0</v>
      </c>
      <c r="AD22" s="102">
        <v>0</v>
      </c>
      <c r="AE22" s="102">
        <v>0</v>
      </c>
      <c r="AF22" s="102">
        <v>1.1200000000000001</v>
      </c>
      <c r="AG22" s="102">
        <v>1.2</v>
      </c>
      <c r="AH22" s="102">
        <v>1.27</v>
      </c>
      <c r="AI22" s="102">
        <v>1.34</v>
      </c>
      <c r="AJ22" s="102">
        <v>1.41</v>
      </c>
      <c r="AK22" s="102">
        <v>1.49</v>
      </c>
      <c r="AL22" s="102">
        <v>1.57</v>
      </c>
      <c r="AM22" s="102">
        <v>1.65</v>
      </c>
      <c r="AN22" s="102">
        <v>1.73</v>
      </c>
      <c r="AO22" s="102">
        <v>1.82</v>
      </c>
      <c r="AP22" s="102">
        <v>1.92</v>
      </c>
      <c r="AQ22" s="103">
        <v>2.02</v>
      </c>
      <c r="AR22" s="102">
        <v>2.13</v>
      </c>
      <c r="AS22" s="102">
        <v>2.25</v>
      </c>
      <c r="AT22" s="102">
        <v>2.39</v>
      </c>
      <c r="AU22" s="103">
        <v>2.5299999999999998</v>
      </c>
    </row>
    <row r="23" spans="1:47" x14ac:dyDescent="0.15">
      <c r="A23" s="168">
        <v>47501.005056000002</v>
      </c>
      <c r="B23" s="105" t="s">
        <v>61</v>
      </c>
      <c r="C23" s="168">
        <v>50000</v>
      </c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106">
        <v>0</v>
      </c>
      <c r="M23" s="106">
        <v>0</v>
      </c>
      <c r="N23" s="106">
        <v>0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  <c r="W23" s="107">
        <v>0</v>
      </c>
      <c r="X23" s="106">
        <v>0</v>
      </c>
      <c r="Y23" s="106">
        <v>0</v>
      </c>
      <c r="Z23" s="108">
        <v>0</v>
      </c>
      <c r="AA23" s="108">
        <v>0</v>
      </c>
      <c r="AB23" s="108">
        <v>0</v>
      </c>
      <c r="AC23" s="108">
        <v>0</v>
      </c>
      <c r="AD23" s="108">
        <v>0</v>
      </c>
      <c r="AE23" s="108">
        <v>1.1100000000000001</v>
      </c>
      <c r="AF23" s="108">
        <v>1.19</v>
      </c>
      <c r="AG23" s="108">
        <v>1.26</v>
      </c>
      <c r="AH23" s="108">
        <v>1.33</v>
      </c>
      <c r="AI23" s="108">
        <v>1.39</v>
      </c>
      <c r="AJ23" s="108">
        <v>1.46</v>
      </c>
      <c r="AK23" s="108">
        <v>1.54</v>
      </c>
      <c r="AL23" s="108">
        <v>1.61</v>
      </c>
      <c r="AM23" s="108">
        <v>1.69</v>
      </c>
      <c r="AN23" s="108">
        <v>1.77</v>
      </c>
      <c r="AO23" s="108">
        <v>1.86</v>
      </c>
      <c r="AP23" s="108">
        <v>1.96</v>
      </c>
      <c r="AQ23" s="109">
        <v>2.06</v>
      </c>
      <c r="AR23" s="108">
        <v>2.17</v>
      </c>
      <c r="AS23" s="108">
        <v>2.2799999999999998</v>
      </c>
      <c r="AT23" s="108">
        <v>2.41</v>
      </c>
      <c r="AU23" s="109">
        <v>2.5499999999999998</v>
      </c>
    </row>
    <row r="24" spans="1:47" x14ac:dyDescent="0.15">
      <c r="A24" s="168">
        <v>50001.127718399999</v>
      </c>
      <c r="B24" s="104" t="s">
        <v>61</v>
      </c>
      <c r="C24" s="168">
        <v>55000.182143999999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0</v>
      </c>
      <c r="U24" s="100">
        <v>0</v>
      </c>
      <c r="V24" s="100">
        <v>0</v>
      </c>
      <c r="W24" s="101">
        <v>0</v>
      </c>
      <c r="X24" s="100">
        <v>0</v>
      </c>
      <c r="Y24" s="100">
        <v>0</v>
      </c>
      <c r="Z24" s="102">
        <v>0</v>
      </c>
      <c r="AA24" s="102">
        <v>0</v>
      </c>
      <c r="AB24" s="102">
        <v>0</v>
      </c>
      <c r="AC24" s="102">
        <v>1.1000000000000001</v>
      </c>
      <c r="AD24" s="102">
        <v>1.17</v>
      </c>
      <c r="AE24" s="102">
        <v>1.24</v>
      </c>
      <c r="AF24" s="102">
        <v>1.3</v>
      </c>
      <c r="AG24" s="102">
        <v>1.36</v>
      </c>
      <c r="AH24" s="102">
        <v>1.43</v>
      </c>
      <c r="AI24" s="102">
        <v>1.49</v>
      </c>
      <c r="AJ24" s="102">
        <v>1.56</v>
      </c>
      <c r="AK24" s="102">
        <v>1.63</v>
      </c>
      <c r="AL24" s="102">
        <v>1.7</v>
      </c>
      <c r="AM24" s="102">
        <v>1.78</v>
      </c>
      <c r="AN24" s="102">
        <v>1.86</v>
      </c>
      <c r="AO24" s="102">
        <v>1.94</v>
      </c>
      <c r="AP24" s="102">
        <v>2.0299999999999998</v>
      </c>
      <c r="AQ24" s="103">
        <v>2.12</v>
      </c>
      <c r="AR24" s="102">
        <v>2.23</v>
      </c>
      <c r="AS24" s="102">
        <v>2.33</v>
      </c>
      <c r="AT24" s="102">
        <v>2.4500000000000002</v>
      </c>
      <c r="AU24" s="103">
        <v>2.58</v>
      </c>
    </row>
    <row r="25" spans="1:47" x14ac:dyDescent="0.15">
      <c r="A25" s="168">
        <v>55001.346054399997</v>
      </c>
      <c r="B25" s="104" t="s">
        <v>61</v>
      </c>
      <c r="C25" s="168">
        <v>60000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1">
        <v>0</v>
      </c>
      <c r="X25" s="100">
        <v>0</v>
      </c>
      <c r="Y25" s="100">
        <v>0</v>
      </c>
      <c r="Z25" s="102">
        <v>0</v>
      </c>
      <c r="AA25" s="102">
        <v>1.0900000000000001</v>
      </c>
      <c r="AB25" s="102">
        <v>1.1599999999999999</v>
      </c>
      <c r="AC25" s="102">
        <v>1.22</v>
      </c>
      <c r="AD25" s="102">
        <v>1.28</v>
      </c>
      <c r="AE25" s="102">
        <v>1.34</v>
      </c>
      <c r="AF25" s="102">
        <v>1.4</v>
      </c>
      <c r="AG25" s="102">
        <v>1.46</v>
      </c>
      <c r="AH25" s="102">
        <v>1.52</v>
      </c>
      <c r="AI25" s="102">
        <v>1.58</v>
      </c>
      <c r="AJ25" s="102">
        <v>1.64</v>
      </c>
      <c r="AK25" s="102">
        <v>1.71</v>
      </c>
      <c r="AL25" s="102">
        <v>1.78</v>
      </c>
      <c r="AM25" s="102">
        <v>1.85</v>
      </c>
      <c r="AN25" s="102">
        <v>1.93</v>
      </c>
      <c r="AO25" s="102">
        <v>2.0099999999999998</v>
      </c>
      <c r="AP25" s="102">
        <v>2.09</v>
      </c>
      <c r="AQ25" s="103">
        <v>2.1800000000000002</v>
      </c>
      <c r="AR25" s="102">
        <v>2.2799999999999998</v>
      </c>
      <c r="AS25" s="102">
        <v>2.38</v>
      </c>
      <c r="AT25" s="102">
        <v>2.4900000000000002</v>
      </c>
      <c r="AU25" s="103">
        <v>2.61</v>
      </c>
    </row>
    <row r="26" spans="1:47" ht="9" thickBot="1" x14ac:dyDescent="0.2">
      <c r="A26" s="169">
        <v>60001.004800000002</v>
      </c>
      <c r="B26" s="104" t="s">
        <v>61</v>
      </c>
      <c r="C26" s="169">
        <v>65000.254905599999</v>
      </c>
      <c r="D26" s="100">
        <v>0</v>
      </c>
      <c r="E26" s="100">
        <v>0</v>
      </c>
      <c r="F26" s="100">
        <v>0</v>
      </c>
      <c r="G26" s="100">
        <v>0</v>
      </c>
      <c r="H26" s="100">
        <v>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1">
        <v>0</v>
      </c>
      <c r="X26" s="100">
        <v>0</v>
      </c>
      <c r="Y26" s="100">
        <v>0</v>
      </c>
      <c r="Z26" s="102">
        <v>1.08</v>
      </c>
      <c r="AA26" s="102">
        <v>1.21</v>
      </c>
      <c r="AB26" s="102">
        <v>1.26</v>
      </c>
      <c r="AC26" s="102">
        <v>1.32</v>
      </c>
      <c r="AD26" s="102">
        <v>1.37</v>
      </c>
      <c r="AE26" s="102">
        <v>1.43</v>
      </c>
      <c r="AF26" s="102">
        <v>1.48</v>
      </c>
      <c r="AG26" s="102">
        <v>1.54</v>
      </c>
      <c r="AH26" s="102">
        <v>1.6</v>
      </c>
      <c r="AI26" s="102">
        <v>1.66</v>
      </c>
      <c r="AJ26" s="102">
        <v>1.72</v>
      </c>
      <c r="AK26" s="102">
        <v>1.78</v>
      </c>
      <c r="AL26" s="102">
        <v>1.85</v>
      </c>
      <c r="AM26" s="102">
        <v>1.92</v>
      </c>
      <c r="AN26" s="102">
        <v>1.99</v>
      </c>
      <c r="AO26" s="102">
        <v>2.0699999999999998</v>
      </c>
      <c r="AP26" s="102">
        <v>2.15</v>
      </c>
      <c r="AQ26" s="103">
        <v>2.2400000000000002</v>
      </c>
      <c r="AR26" s="102">
        <v>2.33</v>
      </c>
      <c r="AS26" s="102">
        <v>2.4300000000000002</v>
      </c>
      <c r="AT26" s="102">
        <v>2.5299999999999998</v>
      </c>
      <c r="AU26" s="103">
        <v>2.64</v>
      </c>
    </row>
    <row r="27" spans="1:47" x14ac:dyDescent="0.15">
      <c r="A27" s="168">
        <v>65001.018816000003</v>
      </c>
      <c r="B27" s="105" t="s">
        <v>61</v>
      </c>
      <c r="C27" s="168">
        <v>70000</v>
      </c>
      <c r="D27" s="106">
        <v>0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07">
        <v>0</v>
      </c>
      <c r="X27" s="106">
        <v>0</v>
      </c>
      <c r="Y27" s="106">
        <v>1.08</v>
      </c>
      <c r="Z27" s="108">
        <v>1.2</v>
      </c>
      <c r="AA27" s="108">
        <v>1.3</v>
      </c>
      <c r="AB27" s="108">
        <v>1.35</v>
      </c>
      <c r="AC27" s="108">
        <v>1.4</v>
      </c>
      <c r="AD27" s="108">
        <v>1.45</v>
      </c>
      <c r="AE27" s="108">
        <v>1.51</v>
      </c>
      <c r="AF27" s="108">
        <v>1.56</v>
      </c>
      <c r="AG27" s="108">
        <v>1.61</v>
      </c>
      <c r="AH27" s="108">
        <v>1.67</v>
      </c>
      <c r="AI27" s="108">
        <v>1.73</v>
      </c>
      <c r="AJ27" s="108">
        <v>1.79</v>
      </c>
      <c r="AK27" s="108">
        <v>1.85</v>
      </c>
      <c r="AL27" s="108">
        <v>1.91</v>
      </c>
      <c r="AM27" s="108">
        <v>1.98</v>
      </c>
      <c r="AN27" s="108">
        <v>2.0499999999999998</v>
      </c>
      <c r="AO27" s="108">
        <v>2.13</v>
      </c>
      <c r="AP27" s="108">
        <v>2.2000000000000002</v>
      </c>
      <c r="AQ27" s="109">
        <v>2.29</v>
      </c>
      <c r="AR27" s="108">
        <v>2.37</v>
      </c>
      <c r="AS27" s="108">
        <v>2.46</v>
      </c>
      <c r="AT27" s="108">
        <v>2.56</v>
      </c>
      <c r="AU27" s="109">
        <v>2.67</v>
      </c>
    </row>
    <row r="28" spans="1:47" x14ac:dyDescent="0.15">
      <c r="A28" s="168">
        <v>70001.473241600004</v>
      </c>
      <c r="B28" s="104" t="s">
        <v>61</v>
      </c>
      <c r="C28" s="168">
        <v>75000.276672000007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1">
        <v>0</v>
      </c>
      <c r="X28" s="100">
        <v>1.07</v>
      </c>
      <c r="Y28" s="100">
        <v>1.19</v>
      </c>
      <c r="Z28" s="102">
        <v>1.29</v>
      </c>
      <c r="AA28" s="102">
        <v>1.38</v>
      </c>
      <c r="AB28" s="102">
        <v>1.43</v>
      </c>
      <c r="AC28" s="102">
        <v>1.48</v>
      </c>
      <c r="AD28" s="102">
        <v>1.53</v>
      </c>
      <c r="AE28" s="102">
        <v>1.58</v>
      </c>
      <c r="AF28" s="102">
        <v>1.63</v>
      </c>
      <c r="AG28" s="102">
        <v>1.68</v>
      </c>
      <c r="AH28" s="102">
        <v>1.74</v>
      </c>
      <c r="AI28" s="102">
        <v>1.79</v>
      </c>
      <c r="AJ28" s="102">
        <v>1.85</v>
      </c>
      <c r="AK28" s="102">
        <v>1.91</v>
      </c>
      <c r="AL28" s="102">
        <v>1.97</v>
      </c>
      <c r="AM28" s="102">
        <v>2.04</v>
      </c>
      <c r="AN28" s="102">
        <v>2.11</v>
      </c>
      <c r="AO28" s="102">
        <v>2.1800000000000002</v>
      </c>
      <c r="AP28" s="102">
        <v>2.25</v>
      </c>
      <c r="AQ28" s="103">
        <v>2.33</v>
      </c>
      <c r="AR28" s="102">
        <v>2.41</v>
      </c>
      <c r="AS28" s="102">
        <v>2.5</v>
      </c>
      <c r="AT28" s="102">
        <v>2.59</v>
      </c>
      <c r="AU28" s="103">
        <v>2.69</v>
      </c>
    </row>
    <row r="29" spans="1:47" x14ac:dyDescent="0.15">
      <c r="A29" s="168">
        <v>75001.291577600001</v>
      </c>
      <c r="B29" s="104" t="s">
        <v>61</v>
      </c>
      <c r="C29" s="168">
        <v>80000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0</v>
      </c>
      <c r="U29" s="100">
        <v>0</v>
      </c>
      <c r="V29" s="100">
        <v>0</v>
      </c>
      <c r="W29" s="101">
        <v>1.07</v>
      </c>
      <c r="X29" s="100">
        <v>1.18</v>
      </c>
      <c r="Y29" s="100">
        <v>1.27</v>
      </c>
      <c r="Z29" s="102">
        <v>1.37</v>
      </c>
      <c r="AA29" s="102">
        <v>1.46</v>
      </c>
      <c r="AB29" s="102">
        <v>1.5</v>
      </c>
      <c r="AC29" s="102">
        <v>1.55</v>
      </c>
      <c r="AD29" s="102">
        <v>1.6</v>
      </c>
      <c r="AE29" s="102">
        <v>1.65</v>
      </c>
      <c r="AF29" s="102">
        <v>1.7</v>
      </c>
      <c r="AG29" s="102">
        <v>1.75</v>
      </c>
      <c r="AH29" s="102">
        <v>1.8</v>
      </c>
      <c r="AI29" s="102">
        <v>1.85</v>
      </c>
      <c r="AJ29" s="102">
        <v>1.91</v>
      </c>
      <c r="AK29" s="102">
        <v>1.97</v>
      </c>
      <c r="AL29" s="102">
        <v>2.0299999999999998</v>
      </c>
      <c r="AM29" s="102">
        <v>2.09</v>
      </c>
      <c r="AN29" s="102">
        <v>2.16</v>
      </c>
      <c r="AO29" s="102">
        <v>2.2200000000000002</v>
      </c>
      <c r="AP29" s="102">
        <v>2.2999999999999998</v>
      </c>
      <c r="AQ29" s="103">
        <v>2.37</v>
      </c>
      <c r="AR29" s="102">
        <v>2.4500000000000002</v>
      </c>
      <c r="AS29" s="102">
        <v>2.5299999999999998</v>
      </c>
      <c r="AT29" s="102">
        <v>2.62</v>
      </c>
      <c r="AU29" s="103">
        <v>2.71</v>
      </c>
    </row>
    <row r="30" spans="1:47" ht="9" thickBot="1" x14ac:dyDescent="0.2">
      <c r="A30" s="169">
        <v>80001.146003200003</v>
      </c>
      <c r="B30" s="104" t="s">
        <v>61</v>
      </c>
      <c r="C30" s="169">
        <v>85000.004287999996</v>
      </c>
      <c r="D30" s="100">
        <v>0</v>
      </c>
      <c r="E30" s="100">
        <v>0</v>
      </c>
      <c r="F30" s="100">
        <v>0</v>
      </c>
      <c r="G30" s="100">
        <v>0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1.06</v>
      </c>
      <c r="W30" s="101">
        <v>1.17</v>
      </c>
      <c r="X30" s="100">
        <v>1.26</v>
      </c>
      <c r="Y30" s="100">
        <v>1.35</v>
      </c>
      <c r="Z30" s="102">
        <v>1.44</v>
      </c>
      <c r="AA30" s="102">
        <v>1.53</v>
      </c>
      <c r="AB30" s="102">
        <v>1.57</v>
      </c>
      <c r="AC30" s="102">
        <v>1.61</v>
      </c>
      <c r="AD30" s="102">
        <v>1.66</v>
      </c>
      <c r="AE30" s="102">
        <v>1.71</v>
      </c>
      <c r="AF30" s="102">
        <v>1.75</v>
      </c>
      <c r="AG30" s="102">
        <v>1.8</v>
      </c>
      <c r="AH30" s="102">
        <v>1.86</v>
      </c>
      <c r="AI30" s="102">
        <v>1.91</v>
      </c>
      <c r="AJ30" s="102">
        <v>1.96</v>
      </c>
      <c r="AK30" s="102">
        <v>2.02</v>
      </c>
      <c r="AL30" s="102">
        <v>2.08</v>
      </c>
      <c r="AM30" s="102">
        <v>2.14</v>
      </c>
      <c r="AN30" s="102">
        <v>2.2000000000000002</v>
      </c>
      <c r="AO30" s="102">
        <v>2.27</v>
      </c>
      <c r="AP30" s="102">
        <v>2.34</v>
      </c>
      <c r="AQ30" s="103">
        <v>2.41</v>
      </c>
      <c r="AR30" s="102">
        <v>2.48</v>
      </c>
      <c r="AS30" s="102">
        <v>2.56</v>
      </c>
      <c r="AT30" s="102">
        <v>2.65</v>
      </c>
      <c r="AU30" s="103">
        <v>2.74</v>
      </c>
    </row>
    <row r="31" spans="1:47" x14ac:dyDescent="0.15">
      <c r="A31" s="168">
        <v>85001.364339199994</v>
      </c>
      <c r="B31" s="105" t="s">
        <v>61</v>
      </c>
      <c r="C31" s="168">
        <v>90000</v>
      </c>
      <c r="D31" s="106">
        <v>0</v>
      </c>
      <c r="E31" s="106">
        <v>0</v>
      </c>
      <c r="F31" s="106">
        <v>0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  <c r="M31" s="106">
        <v>0</v>
      </c>
      <c r="N31" s="106">
        <v>0</v>
      </c>
      <c r="O31" s="106">
        <v>0</v>
      </c>
      <c r="P31" s="106">
        <v>0</v>
      </c>
      <c r="Q31" s="106">
        <v>0</v>
      </c>
      <c r="R31" s="106">
        <v>0</v>
      </c>
      <c r="S31" s="106">
        <v>0</v>
      </c>
      <c r="T31" s="106">
        <v>0</v>
      </c>
      <c r="U31" s="106">
        <v>1.06</v>
      </c>
      <c r="V31" s="106">
        <v>1.1599999999999999</v>
      </c>
      <c r="W31" s="107">
        <v>1.25</v>
      </c>
      <c r="X31" s="106">
        <v>1.34</v>
      </c>
      <c r="Y31" s="106">
        <v>1.42</v>
      </c>
      <c r="Z31" s="108">
        <v>1.5</v>
      </c>
      <c r="AA31" s="108">
        <v>1.59</v>
      </c>
      <c r="AB31" s="108">
        <v>1.63</v>
      </c>
      <c r="AC31" s="108">
        <v>1.67</v>
      </c>
      <c r="AD31" s="108">
        <v>1.72</v>
      </c>
      <c r="AE31" s="108">
        <v>1.76</v>
      </c>
      <c r="AF31" s="108">
        <v>1.81</v>
      </c>
      <c r="AG31" s="108">
        <v>1.86</v>
      </c>
      <c r="AH31" s="108">
        <v>1.91</v>
      </c>
      <c r="AI31" s="108">
        <v>1.96</v>
      </c>
      <c r="AJ31" s="108">
        <v>2.0099999999999998</v>
      </c>
      <c r="AK31" s="108">
        <v>2.0699999999999998</v>
      </c>
      <c r="AL31" s="108">
        <v>2.12</v>
      </c>
      <c r="AM31" s="108">
        <v>2.1800000000000002</v>
      </c>
      <c r="AN31" s="108">
        <v>2.2400000000000002</v>
      </c>
      <c r="AO31" s="108">
        <v>2.31</v>
      </c>
      <c r="AP31" s="108">
        <v>2.37</v>
      </c>
      <c r="AQ31" s="109">
        <v>2.44</v>
      </c>
      <c r="AR31" s="108">
        <v>2.52</v>
      </c>
      <c r="AS31" s="108">
        <v>2.59</v>
      </c>
      <c r="AT31" s="108">
        <v>2.67</v>
      </c>
      <c r="AU31" s="109">
        <v>2.76</v>
      </c>
    </row>
    <row r="32" spans="1:47" x14ac:dyDescent="0.15">
      <c r="A32" s="168">
        <v>90001</v>
      </c>
      <c r="B32" s="104" t="s">
        <v>61</v>
      </c>
      <c r="C32" s="168">
        <v>95000</v>
      </c>
      <c r="D32" s="100">
        <v>0</v>
      </c>
      <c r="E32" s="100">
        <v>0</v>
      </c>
      <c r="F32" s="100">
        <v>0</v>
      </c>
      <c r="G32" s="100">
        <v>0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1.06</v>
      </c>
      <c r="U32" s="100">
        <v>1.1599999999999999</v>
      </c>
      <c r="V32" s="100">
        <v>1.25</v>
      </c>
      <c r="W32" s="101">
        <v>1.33</v>
      </c>
      <c r="X32" s="100">
        <v>1.41</v>
      </c>
      <c r="Y32" s="100">
        <v>1.49</v>
      </c>
      <c r="Z32" s="102">
        <v>1.56</v>
      </c>
      <c r="AA32" s="102">
        <v>1.64</v>
      </c>
      <c r="AB32" s="102">
        <v>1.69</v>
      </c>
      <c r="AC32" s="102">
        <v>1.73</v>
      </c>
      <c r="AD32" s="102">
        <v>1.77</v>
      </c>
      <c r="AE32" s="102">
        <v>1.82</v>
      </c>
      <c r="AF32" s="102">
        <v>1.86</v>
      </c>
      <c r="AG32" s="102">
        <v>1.91</v>
      </c>
      <c r="AH32" s="102">
        <v>1.96</v>
      </c>
      <c r="AI32" s="102">
        <v>2.0099999999999998</v>
      </c>
      <c r="AJ32" s="102">
        <v>2.06</v>
      </c>
      <c r="AK32" s="102">
        <v>2.11</v>
      </c>
      <c r="AL32" s="102">
        <v>2.17</v>
      </c>
      <c r="AM32" s="102">
        <v>2.2200000000000002</v>
      </c>
      <c r="AN32" s="102">
        <v>2.2799999999999998</v>
      </c>
      <c r="AO32" s="102">
        <v>2.34</v>
      </c>
      <c r="AP32" s="102">
        <v>2.41</v>
      </c>
      <c r="AQ32" s="103">
        <v>2.48</v>
      </c>
      <c r="AR32" s="102">
        <v>2.5499999999999998</v>
      </c>
      <c r="AS32" s="102">
        <v>2.62</v>
      </c>
      <c r="AT32" s="102">
        <v>2.7</v>
      </c>
      <c r="AU32" s="103">
        <v>2.78</v>
      </c>
    </row>
    <row r="33" spans="1:47" x14ac:dyDescent="0.15">
      <c r="A33" s="168">
        <v>95001</v>
      </c>
      <c r="B33" s="104" t="s">
        <v>61</v>
      </c>
      <c r="C33" s="168">
        <v>100000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100">
        <v>0</v>
      </c>
      <c r="R33" s="100">
        <v>0</v>
      </c>
      <c r="S33" s="100">
        <v>1.05</v>
      </c>
      <c r="T33" s="100">
        <v>1.1499999999999999</v>
      </c>
      <c r="U33" s="100">
        <v>1.24</v>
      </c>
      <c r="V33" s="100">
        <v>1.32</v>
      </c>
      <c r="W33" s="101">
        <v>1.39</v>
      </c>
      <c r="X33" s="100">
        <v>1.47</v>
      </c>
      <c r="Y33" s="100">
        <v>1.54</v>
      </c>
      <c r="Z33" s="102">
        <v>1.62</v>
      </c>
      <c r="AA33" s="102">
        <v>1.7</v>
      </c>
      <c r="AB33" s="102">
        <v>1.74</v>
      </c>
      <c r="AC33" s="102">
        <v>1.78</v>
      </c>
      <c r="AD33" s="102">
        <v>1.82</v>
      </c>
      <c r="AE33" s="102">
        <v>1.87</v>
      </c>
      <c r="AF33" s="102">
        <v>1.91</v>
      </c>
      <c r="AG33" s="102">
        <v>1.96</v>
      </c>
      <c r="AH33" s="102">
        <v>2</v>
      </c>
      <c r="AI33" s="102">
        <v>2.0499999999999998</v>
      </c>
      <c r="AJ33" s="102">
        <v>2.1</v>
      </c>
      <c r="AK33" s="102">
        <v>2.15</v>
      </c>
      <c r="AL33" s="102">
        <v>2.21</v>
      </c>
      <c r="AM33" s="102">
        <v>2.2599999999999998</v>
      </c>
      <c r="AN33" s="102">
        <v>2.3199999999999998</v>
      </c>
      <c r="AO33" s="102">
        <v>2.38</v>
      </c>
      <c r="AP33" s="102">
        <v>2.44</v>
      </c>
      <c r="AQ33" s="103">
        <v>2.5099999999999998</v>
      </c>
      <c r="AR33" s="102">
        <v>2.57</v>
      </c>
      <c r="AS33" s="102">
        <v>2.64</v>
      </c>
      <c r="AT33" s="102">
        <v>2.72</v>
      </c>
      <c r="AU33" s="103">
        <v>2.8</v>
      </c>
    </row>
    <row r="34" spans="1:47" ht="9" thickBot="1" x14ac:dyDescent="0.2">
      <c r="A34" s="169">
        <v>100001</v>
      </c>
      <c r="B34" s="104" t="s">
        <v>61</v>
      </c>
      <c r="C34" s="169">
        <v>110000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0</v>
      </c>
      <c r="L34" s="100">
        <v>0</v>
      </c>
      <c r="M34" s="100">
        <v>0</v>
      </c>
      <c r="N34" s="100">
        <v>0</v>
      </c>
      <c r="O34" s="100">
        <v>0</v>
      </c>
      <c r="P34" s="100">
        <v>0</v>
      </c>
      <c r="Q34" s="100">
        <v>1.05</v>
      </c>
      <c r="R34" s="100">
        <v>1.1499999999999999</v>
      </c>
      <c r="S34" s="100">
        <v>1.23</v>
      </c>
      <c r="T34" s="100">
        <v>1.3</v>
      </c>
      <c r="U34" s="100">
        <v>1.37</v>
      </c>
      <c r="V34" s="100">
        <v>1.44</v>
      </c>
      <c r="W34" s="101">
        <v>1.51</v>
      </c>
      <c r="X34" s="100">
        <v>1.58</v>
      </c>
      <c r="Y34" s="100">
        <v>1.65</v>
      </c>
      <c r="Z34" s="102">
        <v>1.72</v>
      </c>
      <c r="AA34" s="102">
        <v>1.8</v>
      </c>
      <c r="AB34" s="102">
        <v>1.83</v>
      </c>
      <c r="AC34" s="102">
        <v>1.87</v>
      </c>
      <c r="AD34" s="102">
        <v>1.92</v>
      </c>
      <c r="AE34" s="102">
        <v>1.96</v>
      </c>
      <c r="AF34" s="102">
        <v>2</v>
      </c>
      <c r="AG34" s="102">
        <v>2.04</v>
      </c>
      <c r="AH34" s="102">
        <v>2.09</v>
      </c>
      <c r="AI34" s="102">
        <v>2.13</v>
      </c>
      <c r="AJ34" s="102">
        <v>2.1800000000000002</v>
      </c>
      <c r="AK34" s="102">
        <v>2.23</v>
      </c>
      <c r="AL34" s="102">
        <v>2.2799999999999998</v>
      </c>
      <c r="AM34" s="102">
        <v>2.33</v>
      </c>
      <c r="AN34" s="102">
        <v>2.39</v>
      </c>
      <c r="AO34" s="102">
        <v>2.44</v>
      </c>
      <c r="AP34" s="102">
        <v>2.5</v>
      </c>
      <c r="AQ34" s="103">
        <v>2.56</v>
      </c>
      <c r="AR34" s="110">
        <v>2.63</v>
      </c>
      <c r="AS34" s="110">
        <v>2.69</v>
      </c>
      <c r="AT34" s="110">
        <v>2.76</v>
      </c>
      <c r="AU34" s="111">
        <v>2.83</v>
      </c>
    </row>
    <row r="35" spans="1:47" x14ac:dyDescent="0.15">
      <c r="A35" s="168">
        <v>110001</v>
      </c>
      <c r="B35" s="105" t="s">
        <v>61</v>
      </c>
      <c r="C35" s="168">
        <v>120000</v>
      </c>
      <c r="D35" s="106">
        <v>0</v>
      </c>
      <c r="E35" s="106">
        <v>0</v>
      </c>
      <c r="F35" s="106">
        <v>0</v>
      </c>
      <c r="G35" s="106">
        <v>0</v>
      </c>
      <c r="H35" s="106">
        <v>0</v>
      </c>
      <c r="I35" s="106">
        <v>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1.04</v>
      </c>
      <c r="Q35" s="106">
        <v>1.22</v>
      </c>
      <c r="R35" s="106">
        <v>1.29</v>
      </c>
      <c r="S35" s="106">
        <v>1.35</v>
      </c>
      <c r="T35" s="106">
        <v>1.42</v>
      </c>
      <c r="U35" s="106">
        <v>1.48</v>
      </c>
      <c r="V35" s="106">
        <v>1.55</v>
      </c>
      <c r="W35" s="107">
        <v>1.61</v>
      </c>
      <c r="X35" s="106">
        <v>1.67</v>
      </c>
      <c r="Y35" s="106">
        <v>1.74</v>
      </c>
      <c r="Z35" s="108">
        <v>1.81</v>
      </c>
      <c r="AA35" s="108">
        <v>1.88</v>
      </c>
      <c r="AB35" s="108">
        <v>1.92</v>
      </c>
      <c r="AC35" s="108">
        <v>1.96</v>
      </c>
      <c r="AD35" s="108">
        <v>2</v>
      </c>
      <c r="AE35" s="108">
        <v>2.04</v>
      </c>
      <c r="AF35" s="108">
        <v>2.08</v>
      </c>
      <c r="AG35" s="108">
        <v>2.12</v>
      </c>
      <c r="AH35" s="108">
        <v>2.16</v>
      </c>
      <c r="AI35" s="108">
        <v>2.21</v>
      </c>
      <c r="AJ35" s="108">
        <v>2.25</v>
      </c>
      <c r="AK35" s="108">
        <v>2.2999999999999998</v>
      </c>
      <c r="AL35" s="108">
        <v>2.35</v>
      </c>
      <c r="AM35" s="108">
        <v>2.4</v>
      </c>
      <c r="AN35" s="108">
        <v>2.4500000000000002</v>
      </c>
      <c r="AO35" s="108">
        <v>2.5</v>
      </c>
      <c r="AP35" s="108">
        <v>2.56</v>
      </c>
      <c r="AQ35" s="109">
        <v>2.61</v>
      </c>
      <c r="AR35" s="109">
        <v>2.67</v>
      </c>
      <c r="AS35" s="109">
        <v>2.73</v>
      </c>
      <c r="AT35" s="109">
        <v>2.8</v>
      </c>
      <c r="AU35" s="109">
        <v>2.86</v>
      </c>
    </row>
    <row r="36" spans="1:47" x14ac:dyDescent="0.15">
      <c r="A36" s="168">
        <v>120001</v>
      </c>
      <c r="B36" s="112" t="s">
        <v>61</v>
      </c>
      <c r="C36" s="168">
        <v>130000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1.04</v>
      </c>
      <c r="P36" s="100">
        <v>1.21</v>
      </c>
      <c r="Q36" s="100">
        <v>1.34</v>
      </c>
      <c r="R36" s="100">
        <v>1.4</v>
      </c>
      <c r="S36" s="100">
        <v>1.46</v>
      </c>
      <c r="T36" s="100">
        <v>1.52</v>
      </c>
      <c r="U36" s="100">
        <v>1.58</v>
      </c>
      <c r="V36" s="100">
        <v>1.64</v>
      </c>
      <c r="W36" s="101">
        <v>1.7</v>
      </c>
      <c r="X36" s="100">
        <v>1.76</v>
      </c>
      <c r="Y36" s="100">
        <v>1.82</v>
      </c>
      <c r="Z36" s="102">
        <v>1.89</v>
      </c>
      <c r="AA36" s="102">
        <v>1.96</v>
      </c>
      <c r="AB36" s="102">
        <v>2</v>
      </c>
      <c r="AC36" s="102">
        <v>2.0299999999999998</v>
      </c>
      <c r="AD36" s="102">
        <v>2.0699999999999998</v>
      </c>
      <c r="AE36" s="102">
        <v>2.11</v>
      </c>
      <c r="AF36" s="102">
        <v>2.15</v>
      </c>
      <c r="AG36" s="102">
        <v>2.19</v>
      </c>
      <c r="AH36" s="102">
        <v>2.23</v>
      </c>
      <c r="AI36" s="102">
        <v>2.27</v>
      </c>
      <c r="AJ36" s="102">
        <v>2.3199999999999998</v>
      </c>
      <c r="AK36" s="102">
        <v>2.36</v>
      </c>
      <c r="AL36" s="102">
        <v>2.41</v>
      </c>
      <c r="AM36" s="102">
        <v>2.4500000000000002</v>
      </c>
      <c r="AN36" s="102">
        <v>2.5</v>
      </c>
      <c r="AO36" s="102">
        <v>2.5499999999999998</v>
      </c>
      <c r="AP36" s="102">
        <v>2.6</v>
      </c>
      <c r="AQ36" s="103">
        <v>2.66</v>
      </c>
      <c r="AR36" s="103">
        <v>2.71</v>
      </c>
      <c r="AS36" s="103">
        <v>2.77</v>
      </c>
      <c r="AT36" s="103">
        <v>2.83</v>
      </c>
      <c r="AU36" s="103">
        <v>2.89</v>
      </c>
    </row>
    <row r="37" spans="1:47" x14ac:dyDescent="0.15">
      <c r="A37" s="168">
        <v>130001</v>
      </c>
      <c r="B37" s="112" t="s">
        <v>61</v>
      </c>
      <c r="C37" s="168">
        <v>140000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1.04</v>
      </c>
      <c r="O37" s="100">
        <v>1.2</v>
      </c>
      <c r="P37" s="100">
        <v>1.33</v>
      </c>
      <c r="Q37" s="100">
        <v>1.44</v>
      </c>
      <c r="R37" s="100">
        <v>1.5</v>
      </c>
      <c r="S37" s="100">
        <v>1.55</v>
      </c>
      <c r="T37" s="100">
        <v>1.61</v>
      </c>
      <c r="U37" s="100">
        <v>1.66</v>
      </c>
      <c r="V37" s="100">
        <v>1.72</v>
      </c>
      <c r="W37" s="101">
        <v>1.78</v>
      </c>
      <c r="X37" s="100">
        <v>1.84</v>
      </c>
      <c r="Y37" s="100">
        <v>1.9</v>
      </c>
      <c r="Z37" s="102">
        <v>1.96</v>
      </c>
      <c r="AA37" s="102">
        <v>2.0299999999999998</v>
      </c>
      <c r="AB37" s="102">
        <v>2.0699999999999998</v>
      </c>
      <c r="AC37" s="102">
        <v>2.1</v>
      </c>
      <c r="AD37" s="102">
        <v>2.14</v>
      </c>
      <c r="AE37" s="102">
        <v>2.1800000000000002</v>
      </c>
      <c r="AF37" s="102">
        <v>2.21</v>
      </c>
      <c r="AG37" s="102">
        <v>2.25</v>
      </c>
      <c r="AH37" s="102">
        <v>2.29</v>
      </c>
      <c r="AI37" s="102">
        <v>2.33</v>
      </c>
      <c r="AJ37" s="102">
        <v>2.37</v>
      </c>
      <c r="AK37" s="102">
        <v>2.42</v>
      </c>
      <c r="AL37" s="102">
        <v>2.46</v>
      </c>
      <c r="AM37" s="102">
        <v>2.5</v>
      </c>
      <c r="AN37" s="102">
        <v>2.5499999999999998</v>
      </c>
      <c r="AO37" s="102">
        <v>2.6</v>
      </c>
      <c r="AP37" s="102">
        <v>2.65</v>
      </c>
      <c r="AQ37" s="103">
        <v>2.7</v>
      </c>
      <c r="AR37" s="103">
        <v>2.75</v>
      </c>
      <c r="AS37" s="103">
        <v>2.81</v>
      </c>
      <c r="AT37" s="103">
        <v>2.86</v>
      </c>
      <c r="AU37" s="103">
        <v>2.92</v>
      </c>
    </row>
    <row r="38" spans="1:47" ht="9" thickBot="1" x14ac:dyDescent="0.2">
      <c r="A38" s="169">
        <v>140001</v>
      </c>
      <c r="B38" s="113" t="s">
        <v>61</v>
      </c>
      <c r="C38" s="169">
        <v>150000</v>
      </c>
      <c r="D38" s="114">
        <v>0</v>
      </c>
      <c r="E38" s="114">
        <v>0</v>
      </c>
      <c r="F38" s="114">
        <v>0</v>
      </c>
      <c r="G38" s="114">
        <v>0</v>
      </c>
      <c r="H38" s="114">
        <v>0</v>
      </c>
      <c r="I38" s="114">
        <v>0</v>
      </c>
      <c r="J38" s="114">
        <v>0</v>
      </c>
      <c r="K38" s="114">
        <v>0</v>
      </c>
      <c r="L38" s="114">
        <v>0</v>
      </c>
      <c r="M38" s="114">
        <v>1.03</v>
      </c>
      <c r="N38" s="114">
        <v>1.19</v>
      </c>
      <c r="O38" s="114">
        <v>1.32</v>
      </c>
      <c r="P38" s="114">
        <v>1.42</v>
      </c>
      <c r="Q38" s="114">
        <v>1.53</v>
      </c>
      <c r="R38" s="114">
        <v>1.58</v>
      </c>
      <c r="S38" s="114">
        <v>1.63</v>
      </c>
      <c r="T38" s="114">
        <v>1.69</v>
      </c>
      <c r="U38" s="114">
        <v>1.74</v>
      </c>
      <c r="V38" s="114">
        <v>1.79</v>
      </c>
      <c r="W38" s="115">
        <v>1.85</v>
      </c>
      <c r="X38" s="114">
        <v>1.91</v>
      </c>
      <c r="Y38" s="114">
        <v>1.97</v>
      </c>
      <c r="Z38" s="110">
        <v>2.0299999999999998</v>
      </c>
      <c r="AA38" s="110">
        <v>2.1</v>
      </c>
      <c r="AB38" s="110">
        <v>2.13</v>
      </c>
      <c r="AC38" s="110">
        <v>2.16</v>
      </c>
      <c r="AD38" s="110">
        <v>2.2000000000000002</v>
      </c>
      <c r="AE38" s="110">
        <v>2.23</v>
      </c>
      <c r="AF38" s="110">
        <v>2.27</v>
      </c>
      <c r="AG38" s="110">
        <v>2.31</v>
      </c>
      <c r="AH38" s="110">
        <v>2.35</v>
      </c>
      <c r="AI38" s="110">
        <v>2.39</v>
      </c>
      <c r="AJ38" s="110">
        <v>2.4300000000000002</v>
      </c>
      <c r="AK38" s="110">
        <v>2.4700000000000002</v>
      </c>
      <c r="AL38" s="110">
        <v>2.5099999999999998</v>
      </c>
      <c r="AM38" s="110">
        <v>2.5499999999999998</v>
      </c>
      <c r="AN38" s="110">
        <v>2.6</v>
      </c>
      <c r="AO38" s="110">
        <v>2.64</v>
      </c>
      <c r="AP38" s="110">
        <v>2.69</v>
      </c>
      <c r="AQ38" s="111">
        <v>2.74</v>
      </c>
      <c r="AR38" s="111">
        <v>2.79</v>
      </c>
      <c r="AS38" s="111">
        <v>2.84</v>
      </c>
      <c r="AT38" s="111">
        <v>2.89</v>
      </c>
      <c r="AU38" s="111">
        <v>2.94</v>
      </c>
    </row>
    <row r="39" spans="1:47" x14ac:dyDescent="0.15">
      <c r="A39" s="168">
        <v>150001</v>
      </c>
      <c r="B39" s="105" t="s">
        <v>61</v>
      </c>
      <c r="C39" s="168">
        <v>170000</v>
      </c>
      <c r="D39" s="106">
        <v>0</v>
      </c>
      <c r="E39" s="106">
        <v>0</v>
      </c>
      <c r="F39" s="106">
        <v>0</v>
      </c>
      <c r="G39" s="106">
        <v>0</v>
      </c>
      <c r="H39" s="106">
        <v>0</v>
      </c>
      <c r="I39" s="106">
        <v>0</v>
      </c>
      <c r="J39" s="106">
        <v>0</v>
      </c>
      <c r="K39" s="106">
        <v>0</v>
      </c>
      <c r="L39" s="106">
        <v>1.19</v>
      </c>
      <c r="M39" s="106">
        <v>1.3</v>
      </c>
      <c r="N39" s="106">
        <v>1.4</v>
      </c>
      <c r="O39" s="106">
        <v>1.49</v>
      </c>
      <c r="P39" s="106">
        <v>1.59</v>
      </c>
      <c r="Q39" s="106">
        <v>1.68</v>
      </c>
      <c r="R39" s="106">
        <v>1.73</v>
      </c>
      <c r="S39" s="106">
        <v>1.78</v>
      </c>
      <c r="T39" s="106">
        <v>1.82</v>
      </c>
      <c r="U39" s="106">
        <v>1.87</v>
      </c>
      <c r="V39" s="106">
        <v>1.93</v>
      </c>
      <c r="W39" s="107">
        <v>1.98</v>
      </c>
      <c r="X39" s="106">
        <v>2.0299999999999998</v>
      </c>
      <c r="Y39" s="106">
        <v>2.09</v>
      </c>
      <c r="Z39" s="108">
        <v>2.15</v>
      </c>
      <c r="AA39" s="108">
        <v>2.21</v>
      </c>
      <c r="AB39" s="108">
        <v>2.2400000000000002</v>
      </c>
      <c r="AC39" s="108">
        <v>2.27</v>
      </c>
      <c r="AD39" s="108">
        <v>2.31</v>
      </c>
      <c r="AE39" s="108">
        <v>2.34</v>
      </c>
      <c r="AF39" s="108">
        <v>2.38</v>
      </c>
      <c r="AG39" s="108">
        <v>2.41</v>
      </c>
      <c r="AH39" s="108">
        <v>2.4500000000000002</v>
      </c>
      <c r="AI39" s="108">
        <v>2.48</v>
      </c>
      <c r="AJ39" s="108">
        <v>2.52</v>
      </c>
      <c r="AK39" s="108">
        <v>2.56</v>
      </c>
      <c r="AL39" s="108">
        <v>2.59</v>
      </c>
      <c r="AM39" s="108">
        <v>2.63</v>
      </c>
      <c r="AN39" s="108">
        <v>2.67</v>
      </c>
      <c r="AO39" s="108">
        <v>2.72</v>
      </c>
      <c r="AP39" s="108">
        <v>2.76</v>
      </c>
      <c r="AQ39" s="109">
        <v>2.8</v>
      </c>
      <c r="AR39" s="108">
        <v>2.85</v>
      </c>
      <c r="AS39" s="108">
        <v>2.9</v>
      </c>
      <c r="AT39" s="108">
        <v>2.94</v>
      </c>
      <c r="AU39" s="109">
        <v>2.99</v>
      </c>
    </row>
    <row r="40" spans="1:47" x14ac:dyDescent="0.15">
      <c r="A40" s="168">
        <v>170001</v>
      </c>
      <c r="B40" s="104" t="s">
        <v>61</v>
      </c>
      <c r="C40" s="168">
        <v>190000</v>
      </c>
      <c r="D40" s="100">
        <v>0</v>
      </c>
      <c r="E40" s="100">
        <v>0</v>
      </c>
      <c r="F40" s="100">
        <v>0</v>
      </c>
      <c r="G40" s="100">
        <v>0</v>
      </c>
      <c r="H40" s="100">
        <v>0</v>
      </c>
      <c r="I40" s="100">
        <v>0</v>
      </c>
      <c r="J40" s="100">
        <v>0</v>
      </c>
      <c r="K40" s="100">
        <v>1.18</v>
      </c>
      <c r="L40" s="100">
        <v>1.38</v>
      </c>
      <c r="M40" s="100">
        <v>1.47</v>
      </c>
      <c r="N40" s="100">
        <v>1.55</v>
      </c>
      <c r="O40" s="100">
        <v>1.63</v>
      </c>
      <c r="P40" s="100">
        <v>1.72</v>
      </c>
      <c r="Q40" s="100">
        <v>1.81</v>
      </c>
      <c r="R40" s="100">
        <v>1.85</v>
      </c>
      <c r="S40" s="100">
        <v>1.9</v>
      </c>
      <c r="T40" s="100">
        <v>1.94</v>
      </c>
      <c r="U40" s="100">
        <v>1.99</v>
      </c>
      <c r="V40" s="100">
        <v>2.04</v>
      </c>
      <c r="W40" s="101">
        <v>2.09</v>
      </c>
      <c r="X40" s="100">
        <v>2.14</v>
      </c>
      <c r="Y40" s="100">
        <v>2.2000000000000002</v>
      </c>
      <c r="Z40" s="102">
        <v>2.25</v>
      </c>
      <c r="AA40" s="102">
        <v>2.31</v>
      </c>
      <c r="AB40" s="102">
        <v>2.34</v>
      </c>
      <c r="AC40" s="102">
        <v>2.37</v>
      </c>
      <c r="AD40" s="102">
        <v>2.4</v>
      </c>
      <c r="AE40" s="102">
        <v>2.4300000000000002</v>
      </c>
      <c r="AF40" s="102">
        <v>2.46</v>
      </c>
      <c r="AG40" s="102">
        <v>2.5</v>
      </c>
      <c r="AH40" s="102">
        <v>2.56</v>
      </c>
      <c r="AI40" s="102">
        <v>2.6</v>
      </c>
      <c r="AJ40" s="102">
        <v>2.63</v>
      </c>
      <c r="AK40" s="102">
        <v>2.63</v>
      </c>
      <c r="AL40" s="102">
        <v>2.67</v>
      </c>
      <c r="AM40" s="102">
        <v>2.71</v>
      </c>
      <c r="AN40" s="102">
        <v>2.74</v>
      </c>
      <c r="AO40" s="102">
        <v>2.78</v>
      </c>
      <c r="AP40" s="102">
        <v>2.82</v>
      </c>
      <c r="AQ40" s="103">
        <v>2.86</v>
      </c>
      <c r="AR40" s="102">
        <v>2.9</v>
      </c>
      <c r="AS40" s="102">
        <v>2.95</v>
      </c>
      <c r="AT40" s="102">
        <v>2.99</v>
      </c>
      <c r="AU40" s="103">
        <v>3.03</v>
      </c>
    </row>
    <row r="41" spans="1:47" x14ac:dyDescent="0.15">
      <c r="A41" s="168">
        <v>190001</v>
      </c>
      <c r="B41" s="104" t="s">
        <v>61</v>
      </c>
      <c r="C41" s="168">
        <v>210000</v>
      </c>
      <c r="D41" s="100">
        <v>0</v>
      </c>
      <c r="E41" s="100">
        <v>0</v>
      </c>
      <c r="F41" s="100">
        <v>0</v>
      </c>
      <c r="G41" s="100">
        <v>0</v>
      </c>
      <c r="H41" s="100">
        <v>0</v>
      </c>
      <c r="I41" s="100">
        <v>0</v>
      </c>
      <c r="J41" s="100">
        <v>1.17</v>
      </c>
      <c r="K41" s="100">
        <v>1.36</v>
      </c>
      <c r="L41" s="100">
        <v>1.52</v>
      </c>
      <c r="M41" s="100">
        <v>1.6</v>
      </c>
      <c r="N41" s="100">
        <v>1.68</v>
      </c>
      <c r="O41" s="100">
        <v>1.75</v>
      </c>
      <c r="P41" s="100">
        <v>1.84</v>
      </c>
      <c r="Q41" s="100">
        <v>1.92</v>
      </c>
      <c r="R41" s="100">
        <v>1.96</v>
      </c>
      <c r="S41" s="100">
        <v>2</v>
      </c>
      <c r="T41" s="100">
        <v>2.0499999999999998</v>
      </c>
      <c r="U41" s="100">
        <v>2.09</v>
      </c>
      <c r="V41" s="100">
        <v>2.14</v>
      </c>
      <c r="W41" s="101">
        <v>2.19</v>
      </c>
      <c r="X41" s="100">
        <v>2.2400000000000002</v>
      </c>
      <c r="Y41" s="100">
        <v>2.29</v>
      </c>
      <c r="Z41" s="102">
        <v>2.34</v>
      </c>
      <c r="AA41" s="102">
        <v>2.4</v>
      </c>
      <c r="AB41" s="102">
        <v>2.4300000000000002</v>
      </c>
      <c r="AC41" s="102">
        <v>2.4500000000000002</v>
      </c>
      <c r="AD41" s="102">
        <v>2.48</v>
      </c>
      <c r="AE41" s="102">
        <v>2.5099999999999998</v>
      </c>
      <c r="AF41" s="102">
        <v>2.54</v>
      </c>
      <c r="AG41" s="102">
        <v>2.57</v>
      </c>
      <c r="AH41" s="102">
        <v>2.6</v>
      </c>
      <c r="AI41" s="102">
        <v>2.64</v>
      </c>
      <c r="AJ41" s="102">
        <v>2.67</v>
      </c>
      <c r="AK41" s="102">
        <v>2.7</v>
      </c>
      <c r="AL41" s="102">
        <v>2.73</v>
      </c>
      <c r="AM41" s="102">
        <v>2.77</v>
      </c>
      <c r="AN41" s="102">
        <v>2.8</v>
      </c>
      <c r="AO41" s="102">
        <v>2.84</v>
      </c>
      <c r="AP41" s="102">
        <v>2.88</v>
      </c>
      <c r="AQ41" s="103">
        <v>2.91</v>
      </c>
      <c r="AR41" s="102">
        <v>2.95</v>
      </c>
      <c r="AS41" s="102">
        <v>2.99</v>
      </c>
      <c r="AT41" s="102">
        <v>3.03</v>
      </c>
      <c r="AU41" s="103">
        <v>3.07</v>
      </c>
    </row>
    <row r="42" spans="1:47" ht="9" thickBot="1" x14ac:dyDescent="0.2">
      <c r="A42" s="169">
        <v>210001</v>
      </c>
      <c r="B42" s="104" t="s">
        <v>61</v>
      </c>
      <c r="C42" s="169">
        <v>230000</v>
      </c>
      <c r="D42" s="100">
        <v>0</v>
      </c>
      <c r="E42" s="100">
        <v>0</v>
      </c>
      <c r="F42" s="100">
        <v>0</v>
      </c>
      <c r="G42" s="100">
        <v>0</v>
      </c>
      <c r="H42" s="100">
        <v>0</v>
      </c>
      <c r="I42" s="100">
        <v>1.17</v>
      </c>
      <c r="J42" s="100">
        <v>1.35</v>
      </c>
      <c r="K42" s="100">
        <v>1.5</v>
      </c>
      <c r="L42" s="100">
        <v>1.64</v>
      </c>
      <c r="M42" s="100">
        <v>1.71</v>
      </c>
      <c r="N42" s="100">
        <v>1.79</v>
      </c>
      <c r="O42" s="100">
        <v>1.86</v>
      </c>
      <c r="P42" s="100">
        <v>1.94</v>
      </c>
      <c r="Q42" s="100">
        <v>2.02</v>
      </c>
      <c r="R42" s="100">
        <v>2.06</v>
      </c>
      <c r="S42" s="100">
        <v>2.1</v>
      </c>
      <c r="T42" s="100">
        <v>2.14</v>
      </c>
      <c r="U42" s="100">
        <v>2.1800000000000002</v>
      </c>
      <c r="V42" s="100">
        <v>2.23</v>
      </c>
      <c r="W42" s="101">
        <v>2.2799999999999998</v>
      </c>
      <c r="X42" s="100">
        <v>2.3199999999999998</v>
      </c>
      <c r="Y42" s="100">
        <v>2.37</v>
      </c>
      <c r="Z42" s="102">
        <v>2.42</v>
      </c>
      <c r="AA42" s="102">
        <v>2.4700000000000002</v>
      </c>
      <c r="AB42" s="102">
        <v>2.5</v>
      </c>
      <c r="AC42" s="102">
        <v>2.5299999999999998</v>
      </c>
      <c r="AD42" s="102">
        <v>2.56</v>
      </c>
      <c r="AE42" s="102">
        <v>2.58</v>
      </c>
      <c r="AF42" s="102">
        <v>2.61</v>
      </c>
      <c r="AG42" s="102">
        <v>2.64</v>
      </c>
      <c r="AH42" s="102">
        <v>2.67</v>
      </c>
      <c r="AI42" s="102">
        <v>2.7</v>
      </c>
      <c r="AJ42" s="102">
        <v>2.73</v>
      </c>
      <c r="AK42" s="102">
        <v>2.76</v>
      </c>
      <c r="AL42" s="102">
        <v>2.79</v>
      </c>
      <c r="AM42" s="102">
        <v>2.82</v>
      </c>
      <c r="AN42" s="102">
        <v>2.86</v>
      </c>
      <c r="AO42" s="102">
        <v>2.89</v>
      </c>
      <c r="AP42" s="102">
        <v>2.92</v>
      </c>
      <c r="AQ42" s="103">
        <v>2.96</v>
      </c>
      <c r="AR42" s="102">
        <v>3</v>
      </c>
      <c r="AS42" s="102">
        <v>3.03</v>
      </c>
      <c r="AT42" s="102">
        <v>3.07</v>
      </c>
      <c r="AU42" s="103">
        <v>3.1</v>
      </c>
    </row>
    <row r="43" spans="1:47" x14ac:dyDescent="0.15">
      <c r="A43" s="168">
        <v>230001</v>
      </c>
      <c r="B43" s="105" t="s">
        <v>61</v>
      </c>
      <c r="C43" s="168">
        <v>250000</v>
      </c>
      <c r="D43" s="106">
        <v>0</v>
      </c>
      <c r="E43" s="106">
        <v>0</v>
      </c>
      <c r="F43" s="106">
        <v>0</v>
      </c>
      <c r="G43" s="106">
        <v>0</v>
      </c>
      <c r="H43" s="106">
        <v>1.1599999999999999</v>
      </c>
      <c r="I43" s="106">
        <v>1.34</v>
      </c>
      <c r="J43" s="106">
        <v>1.48</v>
      </c>
      <c r="K43" s="106">
        <v>1.62</v>
      </c>
      <c r="L43" s="106">
        <v>1.75</v>
      </c>
      <c r="M43" s="106">
        <v>1.81</v>
      </c>
      <c r="N43" s="106">
        <v>1.88</v>
      </c>
      <c r="O43" s="106">
        <v>1.95</v>
      </c>
      <c r="P43" s="106">
        <v>2.0299999999999998</v>
      </c>
      <c r="Q43" s="106">
        <v>2.1</v>
      </c>
      <c r="R43" s="106">
        <v>2.14</v>
      </c>
      <c r="S43" s="106">
        <v>2.1800000000000002</v>
      </c>
      <c r="T43" s="106">
        <v>2.23</v>
      </c>
      <c r="U43" s="106">
        <v>2.27</v>
      </c>
      <c r="V43" s="106">
        <v>2.31</v>
      </c>
      <c r="W43" s="107">
        <v>2.35</v>
      </c>
      <c r="X43" s="106">
        <v>2.4</v>
      </c>
      <c r="Y43" s="106">
        <v>2.4500000000000002</v>
      </c>
      <c r="Z43" s="108">
        <v>2.4900000000000002</v>
      </c>
      <c r="AA43" s="108">
        <v>2.54</v>
      </c>
      <c r="AB43" s="108">
        <v>2.57</v>
      </c>
      <c r="AC43" s="108">
        <v>2.59</v>
      </c>
      <c r="AD43" s="108">
        <v>2.62</v>
      </c>
      <c r="AE43" s="108">
        <v>2.65</v>
      </c>
      <c r="AF43" s="108">
        <v>2.67</v>
      </c>
      <c r="AG43" s="108">
        <v>2.7</v>
      </c>
      <c r="AH43" s="108">
        <v>2.73</v>
      </c>
      <c r="AI43" s="108">
        <v>2.76</v>
      </c>
      <c r="AJ43" s="108">
        <v>2.79</v>
      </c>
      <c r="AK43" s="108">
        <v>2.81</v>
      </c>
      <c r="AL43" s="108">
        <v>2.84</v>
      </c>
      <c r="AM43" s="108">
        <v>2.87</v>
      </c>
      <c r="AN43" s="108">
        <v>2.9</v>
      </c>
      <c r="AO43" s="108">
        <v>2.94</v>
      </c>
      <c r="AP43" s="108">
        <v>2.97</v>
      </c>
      <c r="AQ43" s="109">
        <v>3</v>
      </c>
      <c r="AR43" s="108">
        <v>3.03</v>
      </c>
      <c r="AS43" s="108">
        <v>3.07</v>
      </c>
      <c r="AT43" s="108">
        <v>3.1</v>
      </c>
      <c r="AU43" s="109">
        <v>3.14</v>
      </c>
    </row>
    <row r="44" spans="1:47" x14ac:dyDescent="0.15">
      <c r="A44" s="168">
        <v>250001</v>
      </c>
      <c r="B44" s="104" t="s">
        <v>61</v>
      </c>
      <c r="C44" s="168">
        <v>270000</v>
      </c>
      <c r="D44" s="100">
        <v>0</v>
      </c>
      <c r="E44" s="100">
        <v>0</v>
      </c>
      <c r="F44" s="100">
        <v>0</v>
      </c>
      <c r="G44" s="100">
        <v>1.1599999999999999</v>
      </c>
      <c r="H44" s="100">
        <v>1.33</v>
      </c>
      <c r="I44" s="100">
        <v>1.47</v>
      </c>
      <c r="J44" s="100">
        <v>1.59</v>
      </c>
      <c r="K44" s="100">
        <v>1.72</v>
      </c>
      <c r="L44" s="100">
        <v>1.84</v>
      </c>
      <c r="M44" s="100">
        <v>1.9</v>
      </c>
      <c r="N44" s="100">
        <v>1.97</v>
      </c>
      <c r="O44" s="100">
        <v>2.04</v>
      </c>
      <c r="P44" s="100">
        <v>2.11</v>
      </c>
      <c r="Q44" s="100">
        <v>2.1800000000000002</v>
      </c>
      <c r="R44" s="100">
        <v>2.2200000000000002</v>
      </c>
      <c r="S44" s="100">
        <v>2.2599999999999998</v>
      </c>
      <c r="T44" s="100">
        <v>2.2999999999999998</v>
      </c>
      <c r="U44" s="100">
        <v>2.34</v>
      </c>
      <c r="V44" s="100">
        <v>2.38</v>
      </c>
      <c r="W44" s="101">
        <v>2.42</v>
      </c>
      <c r="X44" s="100">
        <v>2.4700000000000002</v>
      </c>
      <c r="Y44" s="100">
        <v>2.5099999999999998</v>
      </c>
      <c r="Z44" s="102">
        <v>2.56</v>
      </c>
      <c r="AA44" s="102">
        <v>2.61</v>
      </c>
      <c r="AB44" s="102">
        <v>2.63</v>
      </c>
      <c r="AC44" s="102">
        <v>2.65</v>
      </c>
      <c r="AD44" s="102">
        <v>2.68</v>
      </c>
      <c r="AE44" s="102">
        <v>2.7</v>
      </c>
      <c r="AF44" s="102">
        <v>2.73</v>
      </c>
      <c r="AG44" s="102">
        <v>2.75</v>
      </c>
      <c r="AH44" s="102">
        <v>2.78</v>
      </c>
      <c r="AI44" s="102">
        <v>2.81</v>
      </c>
      <c r="AJ44" s="102">
        <v>2.84</v>
      </c>
      <c r="AK44" s="102">
        <v>2.86</v>
      </c>
      <c r="AL44" s="102">
        <v>2.89</v>
      </c>
      <c r="AM44" s="102">
        <v>2.92</v>
      </c>
      <c r="AN44" s="102">
        <v>2.95</v>
      </c>
      <c r="AO44" s="102">
        <v>2.98</v>
      </c>
      <c r="AP44" s="102">
        <v>3.01</v>
      </c>
      <c r="AQ44" s="103">
        <v>3.04</v>
      </c>
      <c r="AR44" s="102">
        <v>3.07</v>
      </c>
      <c r="AS44" s="102">
        <v>3.1</v>
      </c>
      <c r="AT44" s="102">
        <v>3.13</v>
      </c>
      <c r="AU44" s="103">
        <v>3.16</v>
      </c>
    </row>
    <row r="45" spans="1:47" x14ac:dyDescent="0.15">
      <c r="A45" s="168">
        <v>270001</v>
      </c>
      <c r="B45" s="104" t="s">
        <v>61</v>
      </c>
      <c r="C45" s="168">
        <v>290000</v>
      </c>
      <c r="D45" s="100">
        <v>0</v>
      </c>
      <c r="E45" s="100">
        <v>0</v>
      </c>
      <c r="F45" s="100">
        <v>1.1599999999999999</v>
      </c>
      <c r="G45" s="100">
        <v>1.33</v>
      </c>
      <c r="H45" s="100">
        <v>1.46</v>
      </c>
      <c r="I45" s="100">
        <v>1.57</v>
      </c>
      <c r="J45" s="100">
        <v>1.69</v>
      </c>
      <c r="K45" s="100">
        <v>1.8</v>
      </c>
      <c r="L45" s="100">
        <v>1.92</v>
      </c>
      <c r="M45" s="100">
        <v>1.99</v>
      </c>
      <c r="N45" s="100">
        <v>2.0499999999999998</v>
      </c>
      <c r="O45" s="100">
        <v>2.12</v>
      </c>
      <c r="P45" s="100">
        <v>2.1800000000000002</v>
      </c>
      <c r="Q45" s="100">
        <v>2.25</v>
      </c>
      <c r="R45" s="100">
        <v>2.29</v>
      </c>
      <c r="S45" s="100">
        <v>2.33</v>
      </c>
      <c r="T45" s="100">
        <v>2.37</v>
      </c>
      <c r="U45" s="100">
        <v>2.41</v>
      </c>
      <c r="V45" s="100">
        <v>2.4500000000000002</v>
      </c>
      <c r="W45" s="101">
        <v>2.4900000000000002</v>
      </c>
      <c r="X45" s="100">
        <v>2.5299999999999998</v>
      </c>
      <c r="Y45" s="100">
        <v>2.57</v>
      </c>
      <c r="Z45" s="102">
        <v>2.62</v>
      </c>
      <c r="AA45" s="102">
        <v>2.66</v>
      </c>
      <c r="AB45" s="102">
        <v>2.69</v>
      </c>
      <c r="AC45" s="102">
        <v>2.71</v>
      </c>
      <c r="AD45" s="102">
        <v>2.73</v>
      </c>
      <c r="AE45" s="102">
        <v>2.76</v>
      </c>
      <c r="AF45" s="102">
        <v>2.78</v>
      </c>
      <c r="AG45" s="102">
        <v>2.8</v>
      </c>
      <c r="AH45" s="102">
        <v>2.83</v>
      </c>
      <c r="AI45" s="102">
        <v>2.86</v>
      </c>
      <c r="AJ45" s="102">
        <v>2.88</v>
      </c>
      <c r="AK45" s="102">
        <v>2.91</v>
      </c>
      <c r="AL45" s="102">
        <v>2.93</v>
      </c>
      <c r="AM45" s="102">
        <v>2.96</v>
      </c>
      <c r="AN45" s="102">
        <v>2.99</v>
      </c>
      <c r="AO45" s="102">
        <v>3.02</v>
      </c>
      <c r="AP45" s="102">
        <v>3.04</v>
      </c>
      <c r="AQ45" s="103">
        <v>3.07</v>
      </c>
      <c r="AR45" s="102">
        <v>3.1</v>
      </c>
      <c r="AS45" s="102">
        <v>3.13</v>
      </c>
      <c r="AT45" s="102">
        <v>3.16</v>
      </c>
      <c r="AU45" s="103">
        <v>3.19</v>
      </c>
    </row>
    <row r="46" spans="1:47" s="121" customFormat="1" ht="9" thickBot="1" x14ac:dyDescent="0.2">
      <c r="A46" s="169">
        <v>290001</v>
      </c>
      <c r="B46" s="116" t="s">
        <v>61</v>
      </c>
      <c r="C46" s="169">
        <v>310000</v>
      </c>
      <c r="D46" s="117">
        <v>0</v>
      </c>
      <c r="E46" s="117">
        <v>1.1499999999999999</v>
      </c>
      <c r="F46" s="117">
        <v>1.32</v>
      </c>
      <c r="G46" s="117">
        <v>1.45</v>
      </c>
      <c r="H46" s="117">
        <v>1.56</v>
      </c>
      <c r="I46" s="117">
        <v>1.67</v>
      </c>
      <c r="J46" s="117">
        <v>1.77</v>
      </c>
      <c r="K46" s="117">
        <v>1.89</v>
      </c>
      <c r="L46" s="117">
        <v>2</v>
      </c>
      <c r="M46" s="117">
        <v>2.06</v>
      </c>
      <c r="N46" s="117">
        <v>2.12</v>
      </c>
      <c r="O46" s="117">
        <v>2.19</v>
      </c>
      <c r="P46" s="117">
        <v>2.25</v>
      </c>
      <c r="Q46" s="117">
        <v>2.3199999999999998</v>
      </c>
      <c r="R46" s="117">
        <v>2.36</v>
      </c>
      <c r="S46" s="117">
        <v>2.39</v>
      </c>
      <c r="T46" s="117">
        <v>2.4300000000000002</v>
      </c>
      <c r="U46" s="117">
        <v>2.4700000000000002</v>
      </c>
      <c r="V46" s="117">
        <v>2.5099999999999998</v>
      </c>
      <c r="W46" s="118">
        <v>2.5499999999999998</v>
      </c>
      <c r="X46" s="118">
        <v>2.59</v>
      </c>
      <c r="Y46" s="118">
        <v>2.63</v>
      </c>
      <c r="Z46" s="119">
        <v>2.67</v>
      </c>
      <c r="AA46" s="119">
        <v>2.71</v>
      </c>
      <c r="AB46" s="119">
        <v>2.74</v>
      </c>
      <c r="AC46" s="119">
        <v>2.76</v>
      </c>
      <c r="AD46" s="119">
        <v>2.78</v>
      </c>
      <c r="AE46" s="119">
        <v>2.8</v>
      </c>
      <c r="AF46" s="119">
        <v>2.83</v>
      </c>
      <c r="AG46" s="119">
        <v>2.85</v>
      </c>
      <c r="AH46" s="119">
        <v>2.87</v>
      </c>
      <c r="AI46" s="119">
        <v>2.9</v>
      </c>
      <c r="AJ46" s="119">
        <v>2.92</v>
      </c>
      <c r="AK46" s="119">
        <v>2.95</v>
      </c>
      <c r="AL46" s="119">
        <v>2.97</v>
      </c>
      <c r="AM46" s="119">
        <v>3</v>
      </c>
      <c r="AN46" s="119">
        <v>3.02</v>
      </c>
      <c r="AO46" s="119">
        <v>3.05</v>
      </c>
      <c r="AP46" s="119">
        <v>3.08</v>
      </c>
      <c r="AQ46" s="119">
        <v>3.11</v>
      </c>
      <c r="AR46" s="120">
        <v>3.13</v>
      </c>
      <c r="AS46" s="120">
        <v>3.16</v>
      </c>
      <c r="AT46" s="120">
        <v>3.19</v>
      </c>
      <c r="AU46" s="119">
        <v>3.22</v>
      </c>
    </row>
    <row r="47" spans="1:47" s="123" customFormat="1" x14ac:dyDescent="0.15">
      <c r="A47" s="168">
        <v>310000.61952000001</v>
      </c>
      <c r="B47" s="105" t="s">
        <v>61</v>
      </c>
      <c r="C47" s="168">
        <v>350000</v>
      </c>
      <c r="D47" s="122">
        <v>1.1499999999999999</v>
      </c>
      <c r="E47" s="107">
        <v>1.2</v>
      </c>
      <c r="F47" s="109">
        <v>1.3629028587564991</v>
      </c>
      <c r="G47" s="109">
        <v>1.4830261125230477</v>
      </c>
      <c r="H47" s="109">
        <v>1.5937049218451522</v>
      </c>
      <c r="I47" s="109">
        <v>1.7043837311672563</v>
      </c>
      <c r="J47" s="109">
        <v>1.8056180960449162</v>
      </c>
      <c r="K47" s="109">
        <v>1.9257413498114648</v>
      </c>
      <c r="L47" s="109">
        <v>2.0364201591335691</v>
      </c>
      <c r="M47" s="109">
        <v>2.0981792661251477</v>
      </c>
      <c r="N47" s="109">
        <v>2.158240893008422</v>
      </c>
      <c r="O47" s="109">
        <v>2.2277469643361405</v>
      </c>
      <c r="P47" s="109">
        <v>2.2878085912194148</v>
      </c>
      <c r="Q47" s="109">
        <v>2.3573146625471337</v>
      </c>
      <c r="R47" s="109">
        <v>2.3976377468812808</v>
      </c>
      <c r="S47" s="109">
        <v>2.4276685603229184</v>
      </c>
      <c r="T47" s="109">
        <v>2.4671438182090002</v>
      </c>
      <c r="U47" s="109">
        <v>2.5066190760950815</v>
      </c>
      <c r="V47" s="109">
        <v>2.5460943339811628</v>
      </c>
      <c r="W47" s="109">
        <v>2.5855695918672446</v>
      </c>
      <c r="X47" s="109">
        <v>2.6250448497533263</v>
      </c>
      <c r="Y47" s="109">
        <v>2.6645201076394081</v>
      </c>
      <c r="Z47" s="109">
        <v>2.7039953655254894</v>
      </c>
      <c r="AA47" s="109">
        <v>2.7434706234115711</v>
      </c>
      <c r="AB47" s="109">
        <v>2.7730775236291758</v>
      </c>
      <c r="AC47" s="109">
        <v>2.7928142389661299</v>
      </c>
      <c r="AD47" s="109">
        <v>2.8125509543030844</v>
      </c>
      <c r="AE47" s="109">
        <v>2.8322894968522117</v>
      </c>
      <c r="AF47" s="109">
        <v>2.8614724838457835</v>
      </c>
      <c r="AG47" s="109">
        <v>2.881209199182738</v>
      </c>
      <c r="AH47" s="109">
        <v>2.9009477417318652</v>
      </c>
      <c r="AI47" s="109">
        <v>2.9301343831497815</v>
      </c>
      <c r="AJ47" s="109">
        <v>2.9498674440623911</v>
      </c>
      <c r="AK47" s="109">
        <v>2.9790486038437902</v>
      </c>
      <c r="AL47" s="109">
        <v>2.9987871463929174</v>
      </c>
      <c r="AM47" s="109">
        <v>3.0279701333864888</v>
      </c>
      <c r="AN47" s="109">
        <v>3.0477068487234433</v>
      </c>
      <c r="AO47" s="109">
        <v>3.076888008504842</v>
      </c>
      <c r="AP47" s="109">
        <v>3.1060709954984138</v>
      </c>
      <c r="AQ47" s="109">
        <v>3.1352539824919852</v>
      </c>
      <c r="AR47" s="109">
        <v>3.1549906978289397</v>
      </c>
      <c r="AS47" s="109">
        <v>3.1841718576103388</v>
      </c>
      <c r="AT47" s="109">
        <v>3.2133548446039102</v>
      </c>
      <c r="AU47" s="109">
        <v>3.242537831597482</v>
      </c>
    </row>
    <row r="48" spans="1:47" s="123" customFormat="1" x14ac:dyDescent="0.15">
      <c r="A48" s="168">
        <v>350001</v>
      </c>
      <c r="B48" s="112" t="s">
        <v>61</v>
      </c>
      <c r="C48" s="168">
        <v>390000</v>
      </c>
      <c r="D48" s="103">
        <v>1.231111111111111</v>
      </c>
      <c r="E48" s="124">
        <v>1.2666666666666666</v>
      </c>
      <c r="F48" s="124">
        <v>1.4287085762694971</v>
      </c>
      <c r="G48" s="124">
        <v>1.5490783375691433</v>
      </c>
      <c r="H48" s="124">
        <v>1.6611147655354566</v>
      </c>
      <c r="I48" s="124">
        <v>1.773151193501769</v>
      </c>
      <c r="J48" s="124">
        <v>1.8768542881347485</v>
      </c>
      <c r="K48" s="124">
        <v>1.9972240494343947</v>
      </c>
      <c r="L48" s="124">
        <v>2.1092604774007073</v>
      </c>
      <c r="M48" s="124">
        <v>2.1745377983754421</v>
      </c>
      <c r="N48" s="124">
        <v>2.2347226790252659</v>
      </c>
      <c r="O48" s="124">
        <v>2.3032408930084216</v>
      </c>
      <c r="P48" s="124">
        <v>2.3634257736582445</v>
      </c>
      <c r="Q48" s="124">
        <v>2.4319439876414015</v>
      </c>
      <c r="R48" s="124">
        <v>2.4729132406438428</v>
      </c>
      <c r="S48" s="124">
        <v>2.5030056809687551</v>
      </c>
      <c r="T48" s="124">
        <v>2.5414314546270003</v>
      </c>
      <c r="U48" s="124">
        <v>2.5798572282852441</v>
      </c>
      <c r="V48" s="124">
        <v>2.6182830019434888</v>
      </c>
      <c r="W48" s="124">
        <v>2.656708775601734</v>
      </c>
      <c r="X48" s="124">
        <v>2.6951345492599792</v>
      </c>
      <c r="Y48" s="124">
        <v>2.7335603229182244</v>
      </c>
      <c r="Z48" s="124">
        <v>2.7719860965764682</v>
      </c>
      <c r="AA48" s="124">
        <v>2.8104118702347134</v>
      </c>
      <c r="AB48" s="124">
        <v>2.839232570887527</v>
      </c>
      <c r="AC48" s="124">
        <v>2.8584427168983901</v>
      </c>
      <c r="AD48" s="124">
        <v>2.8776528629092537</v>
      </c>
      <c r="AE48" s="124">
        <v>2.8968684905566353</v>
      </c>
      <c r="AF48" s="124">
        <v>2.9244174515373502</v>
      </c>
      <c r="AG48" s="124">
        <v>2.9436275975482138</v>
      </c>
      <c r="AH48" s="124">
        <v>2.9628432251955954</v>
      </c>
      <c r="AI48" s="124">
        <v>2.9904031494493446</v>
      </c>
      <c r="AJ48" s="124">
        <v>3.0096023321871734</v>
      </c>
      <c r="AK48" s="124">
        <v>3.0371458115313703</v>
      </c>
      <c r="AL48" s="124">
        <v>3.0563614391787519</v>
      </c>
      <c r="AM48" s="124">
        <v>3.0839104001594664</v>
      </c>
      <c r="AN48" s="124">
        <v>3.10312054617033</v>
      </c>
      <c r="AO48" s="124">
        <v>3.1306640255145264</v>
      </c>
      <c r="AP48" s="124">
        <v>3.1582129864952413</v>
      </c>
      <c r="AQ48" s="124">
        <v>3.1857619474759558</v>
      </c>
      <c r="AR48" s="124">
        <v>3.2049720934868193</v>
      </c>
      <c r="AS48" s="124">
        <v>3.2325155728310162</v>
      </c>
      <c r="AT48" s="124">
        <v>3.2600645338117307</v>
      </c>
      <c r="AU48" s="124">
        <v>3.2876134947924456</v>
      </c>
    </row>
    <row r="49" spans="1:49" s="123" customFormat="1" x14ac:dyDescent="0.15">
      <c r="A49" s="168">
        <v>390001</v>
      </c>
      <c r="B49" s="112" t="s">
        <v>61</v>
      </c>
      <c r="C49" s="168">
        <v>430000</v>
      </c>
      <c r="D49" s="124">
        <v>1.3022222222222222</v>
      </c>
      <c r="E49" s="103">
        <v>1.3377777777777777</v>
      </c>
      <c r="F49" s="103">
        <v>1.4945142937824951</v>
      </c>
      <c r="G49" s="103">
        <v>1.6151305626152388</v>
      </c>
      <c r="H49" s="103">
        <v>1.7285246092257609</v>
      </c>
      <c r="I49" s="103">
        <v>1.8419186558362817</v>
      </c>
      <c r="J49" s="103">
        <v>1.9480904802245809</v>
      </c>
      <c r="K49" s="103">
        <v>2.0687067490573243</v>
      </c>
      <c r="L49" s="103">
        <v>2.1821007956678455</v>
      </c>
      <c r="M49" s="103">
        <v>2.2508963306257366</v>
      </c>
      <c r="N49" s="103">
        <v>2.3112044650421097</v>
      </c>
      <c r="O49" s="103">
        <v>2.3787348216807027</v>
      </c>
      <c r="P49" s="103">
        <v>2.4390429560970741</v>
      </c>
      <c r="Q49" s="103">
        <v>2.5065733127356693</v>
      </c>
      <c r="R49" s="103">
        <v>2.5481887344064047</v>
      </c>
      <c r="S49" s="103">
        <v>2.5783428016145917</v>
      </c>
      <c r="T49" s="103">
        <v>2.6157190910450003</v>
      </c>
      <c r="U49" s="103">
        <v>2.6530953804754067</v>
      </c>
      <c r="V49" s="103">
        <v>2.6904716699058149</v>
      </c>
      <c r="W49" s="103">
        <v>2.7278479593362235</v>
      </c>
      <c r="X49" s="103">
        <v>2.7652242487666321</v>
      </c>
      <c r="Y49" s="103">
        <v>2.8026005381970407</v>
      </c>
      <c r="Z49" s="103">
        <v>2.8399768276274471</v>
      </c>
      <c r="AA49" s="103">
        <v>2.8773531170578557</v>
      </c>
      <c r="AB49" s="103">
        <v>2.9053876181458782</v>
      </c>
      <c r="AC49" s="103">
        <v>2.9240711948306504</v>
      </c>
      <c r="AD49" s="103">
        <v>2.942754771515423</v>
      </c>
      <c r="AE49" s="103">
        <v>2.961447484261059</v>
      </c>
      <c r="AF49" s="103">
        <v>2.987362419228917</v>
      </c>
      <c r="AG49" s="103">
        <v>3.0060459959136896</v>
      </c>
      <c r="AH49" s="103">
        <v>3.0247387086593256</v>
      </c>
      <c r="AI49" s="103">
        <v>3.0506719157489077</v>
      </c>
      <c r="AJ49" s="103">
        <v>3.0693372203119558</v>
      </c>
      <c r="AK49" s="103">
        <v>3.0952430192189504</v>
      </c>
      <c r="AL49" s="103">
        <v>3.1139357319645864</v>
      </c>
      <c r="AM49" s="103">
        <v>3.139850666932444</v>
      </c>
      <c r="AN49" s="103">
        <v>3.1585342436172166</v>
      </c>
      <c r="AO49" s="103">
        <v>3.1844400425242108</v>
      </c>
      <c r="AP49" s="103">
        <v>3.2103549774920688</v>
      </c>
      <c r="AQ49" s="103">
        <v>3.2362699124599263</v>
      </c>
      <c r="AR49" s="103">
        <v>3.254953489144699</v>
      </c>
      <c r="AS49" s="103">
        <v>3.2808592880516936</v>
      </c>
      <c r="AT49" s="103">
        <v>3.3067742230195512</v>
      </c>
      <c r="AU49" s="103">
        <v>3.3326891579874092</v>
      </c>
      <c r="AV49" s="125"/>
      <c r="AW49" s="125"/>
    </row>
    <row r="50" spans="1:49" s="123" customFormat="1" ht="9" thickBot="1" x14ac:dyDescent="0.2">
      <c r="A50" s="169">
        <v>430001</v>
      </c>
      <c r="B50" s="113" t="s">
        <v>61</v>
      </c>
      <c r="C50" s="169">
        <v>470000</v>
      </c>
      <c r="D50" s="126">
        <v>1.4088888888888889</v>
      </c>
      <c r="E50" s="126">
        <v>1.4444444444444444</v>
      </c>
      <c r="F50" s="126">
        <v>1.5932228700519921</v>
      </c>
      <c r="G50" s="126">
        <v>1.7142089001843821</v>
      </c>
      <c r="H50" s="126">
        <v>1.8296393747612174</v>
      </c>
      <c r="I50" s="126">
        <v>1.9450698493380507</v>
      </c>
      <c r="J50" s="126">
        <v>2.0549447683593298</v>
      </c>
      <c r="K50" s="126">
        <v>2.1759307984917191</v>
      </c>
      <c r="L50" s="126">
        <v>2.2913612730685529</v>
      </c>
      <c r="M50" s="126">
        <v>2.3654341290011782</v>
      </c>
      <c r="N50" s="126">
        <v>2.4259271440673755</v>
      </c>
      <c r="O50" s="126">
        <v>2.4919757146891244</v>
      </c>
      <c r="P50" s="126">
        <v>2.5524687297553186</v>
      </c>
      <c r="Q50" s="126">
        <v>2.618517300377071</v>
      </c>
      <c r="R50" s="126">
        <v>2.6611019750502476</v>
      </c>
      <c r="S50" s="126">
        <v>2.6913484825833467</v>
      </c>
      <c r="T50" s="126">
        <v>2.7271505456720004</v>
      </c>
      <c r="U50" s="126">
        <v>2.7629526087606506</v>
      </c>
      <c r="V50" s="126">
        <v>2.7987546718493039</v>
      </c>
      <c r="W50" s="126">
        <v>2.8345567349379577</v>
      </c>
      <c r="X50" s="126">
        <v>2.8703587980266114</v>
      </c>
      <c r="Y50" s="126">
        <v>2.9061608611152652</v>
      </c>
      <c r="Z50" s="126">
        <v>2.9419629242039154</v>
      </c>
      <c r="AA50" s="126">
        <v>2.9777649872925691</v>
      </c>
      <c r="AB50" s="126">
        <v>3.004620189033405</v>
      </c>
      <c r="AC50" s="126">
        <v>3.0225139117290407</v>
      </c>
      <c r="AD50" s="126">
        <v>3.0404076344246769</v>
      </c>
      <c r="AE50" s="126">
        <v>3.0583159748176945</v>
      </c>
      <c r="AF50" s="126">
        <v>3.0817798707662671</v>
      </c>
      <c r="AG50" s="126">
        <v>3.0996735934619033</v>
      </c>
      <c r="AH50" s="126">
        <v>3.1175819338549209</v>
      </c>
      <c r="AI50" s="126">
        <v>3.1410750651982524</v>
      </c>
      <c r="AJ50" s="126">
        <v>3.1589395524991293</v>
      </c>
      <c r="AK50" s="126">
        <v>3.1823888307503205</v>
      </c>
      <c r="AL50" s="126">
        <v>3.2002971711433381</v>
      </c>
      <c r="AM50" s="126">
        <v>3.2237610670919103</v>
      </c>
      <c r="AN50" s="126">
        <v>3.2416547897875465</v>
      </c>
      <c r="AO50" s="126">
        <v>3.2651040680387373</v>
      </c>
      <c r="AP50" s="126">
        <v>3.28856796398731</v>
      </c>
      <c r="AQ50" s="126">
        <v>3.3120318599358822</v>
      </c>
      <c r="AR50" s="126">
        <v>3.3299255826315184</v>
      </c>
      <c r="AS50" s="126">
        <v>3.3533748608827096</v>
      </c>
      <c r="AT50" s="126">
        <v>3.3768387568312819</v>
      </c>
      <c r="AU50" s="126">
        <v>3.4003026527798546</v>
      </c>
      <c r="AV50" s="125"/>
      <c r="AW50" s="125"/>
    </row>
    <row r="51" spans="1:49" s="130" customFormat="1" x14ac:dyDescent="0.15">
      <c r="A51" s="168">
        <v>470001</v>
      </c>
      <c r="B51" s="105" t="s">
        <v>61</v>
      </c>
      <c r="C51" s="168">
        <v>510000</v>
      </c>
      <c r="D51" s="127">
        <v>1.48</v>
      </c>
      <c r="E51" s="128">
        <v>1.5155555555555555</v>
      </c>
      <c r="F51" s="128">
        <v>1.6590285875649902</v>
      </c>
      <c r="G51" s="128">
        <v>1.7802611252304776</v>
      </c>
      <c r="H51" s="128">
        <v>1.8970492184515217</v>
      </c>
      <c r="I51" s="128">
        <v>2.0138373116725634</v>
      </c>
      <c r="J51" s="128">
        <v>2.1261809604491626</v>
      </c>
      <c r="K51" s="128">
        <v>2.247413498114649</v>
      </c>
      <c r="L51" s="128">
        <v>2.3642015913356911</v>
      </c>
      <c r="M51" s="128">
        <v>2.4417926612514727</v>
      </c>
      <c r="N51" s="128">
        <v>2.5024089300842194</v>
      </c>
      <c r="O51" s="128">
        <v>2.5674696433614055</v>
      </c>
      <c r="P51" s="128">
        <v>2.6280859121941482</v>
      </c>
      <c r="Q51" s="128">
        <v>2.6931466254713388</v>
      </c>
      <c r="R51" s="128">
        <v>2.7363774688128095</v>
      </c>
      <c r="S51" s="128">
        <v>2.7666856032291833</v>
      </c>
      <c r="T51" s="128">
        <v>2.8014381820900005</v>
      </c>
      <c r="U51" s="128">
        <v>2.8361907609508132</v>
      </c>
      <c r="V51" s="128">
        <v>2.87094333981163</v>
      </c>
      <c r="W51" s="128">
        <v>2.9056959186724471</v>
      </c>
      <c r="X51" s="128">
        <v>2.9404484975332643</v>
      </c>
      <c r="Y51" s="128">
        <v>2.9752010763940815</v>
      </c>
      <c r="Z51" s="128">
        <v>3.0099536552548942</v>
      </c>
      <c r="AA51" s="128">
        <v>3.0447062341157114</v>
      </c>
      <c r="AB51" s="128">
        <v>3.0707752362917562</v>
      </c>
      <c r="AC51" s="128">
        <v>3.0881423896613009</v>
      </c>
      <c r="AD51" s="128">
        <v>3.1055095430308461</v>
      </c>
      <c r="AE51" s="128">
        <v>3.1228949685221181</v>
      </c>
      <c r="AF51" s="128">
        <v>3.1447248384578339</v>
      </c>
      <c r="AG51" s="128">
        <v>3.1620919918273791</v>
      </c>
      <c r="AH51" s="128">
        <v>3.1794774173186511</v>
      </c>
      <c r="AI51" s="128">
        <v>3.2013438314978155</v>
      </c>
      <c r="AJ51" s="128">
        <v>3.2186744406239116</v>
      </c>
      <c r="AK51" s="128">
        <v>3.2404860384379006</v>
      </c>
      <c r="AL51" s="128">
        <v>3.2578714639291726</v>
      </c>
      <c r="AM51" s="128">
        <v>3.2797013338648879</v>
      </c>
      <c r="AN51" s="128">
        <v>3.2970684872344331</v>
      </c>
      <c r="AO51" s="128">
        <v>3.3188800850484217</v>
      </c>
      <c r="AP51" s="128">
        <v>3.3407099549841375</v>
      </c>
      <c r="AQ51" s="128">
        <v>3.3625398249198528</v>
      </c>
      <c r="AR51" s="128">
        <v>3.379906978289398</v>
      </c>
      <c r="AS51" s="128">
        <v>3.401718576103387</v>
      </c>
      <c r="AT51" s="128">
        <v>3.4235484460391024</v>
      </c>
      <c r="AU51" s="128">
        <v>3.4453783159748181</v>
      </c>
      <c r="AV51" s="129"/>
      <c r="AW51" s="129"/>
    </row>
    <row r="52" spans="1:49" s="130" customFormat="1" x14ac:dyDescent="0.15">
      <c r="A52" s="168">
        <v>510001</v>
      </c>
      <c r="B52" s="112" t="s">
        <v>61</v>
      </c>
      <c r="C52" s="168">
        <v>550000</v>
      </c>
      <c r="D52" s="131">
        <v>1.5511111111111111</v>
      </c>
      <c r="E52" s="131">
        <v>1.5866666666666667</v>
      </c>
      <c r="F52" s="131">
        <v>1.7248343050779882</v>
      </c>
      <c r="G52" s="131">
        <v>1.8463133502765732</v>
      </c>
      <c r="H52" s="131">
        <v>1.9644590621418261</v>
      </c>
      <c r="I52" s="131">
        <v>2.0826047740070761</v>
      </c>
      <c r="J52" s="131">
        <v>2.1974171525389954</v>
      </c>
      <c r="K52" s="131">
        <v>2.3188961977375788</v>
      </c>
      <c r="L52" s="131">
        <v>2.4370419096028293</v>
      </c>
      <c r="M52" s="131">
        <v>2.5181511935017671</v>
      </c>
      <c r="N52" s="131">
        <v>2.5788907161010632</v>
      </c>
      <c r="O52" s="131">
        <v>2.6429635720336866</v>
      </c>
      <c r="P52" s="131">
        <v>2.7037030946329779</v>
      </c>
      <c r="Q52" s="131">
        <v>2.7677759505656065</v>
      </c>
      <c r="R52" s="131">
        <v>2.8116529625753715</v>
      </c>
      <c r="S52" s="131">
        <v>2.84202272387502</v>
      </c>
      <c r="T52" s="131">
        <v>2.8757258185080006</v>
      </c>
      <c r="U52" s="131">
        <v>2.9094289131409758</v>
      </c>
      <c r="V52" s="131">
        <v>2.943132007773956</v>
      </c>
      <c r="W52" s="131">
        <v>2.9768351024069366</v>
      </c>
      <c r="X52" s="131">
        <v>3.0105381970399172</v>
      </c>
      <c r="Y52" s="131">
        <v>3.0442412916728978</v>
      </c>
      <c r="Z52" s="131">
        <v>3.0779443863058731</v>
      </c>
      <c r="AA52" s="131">
        <v>3.1116474809388537</v>
      </c>
      <c r="AB52" s="131">
        <v>3.1369302835501074</v>
      </c>
      <c r="AC52" s="131">
        <v>3.1537708675935612</v>
      </c>
      <c r="AD52" s="131">
        <v>3.1706114516370154</v>
      </c>
      <c r="AE52" s="131">
        <v>3.1874739622265418</v>
      </c>
      <c r="AF52" s="131">
        <v>3.2076698061494007</v>
      </c>
      <c r="AG52" s="131">
        <v>3.2245103901928549</v>
      </c>
      <c r="AH52" s="131">
        <v>3.2413729007823813</v>
      </c>
      <c r="AI52" s="131">
        <v>3.2616125977973787</v>
      </c>
      <c r="AJ52" s="131">
        <v>3.278409328748694</v>
      </c>
      <c r="AK52" s="131">
        <v>3.2985832461254807</v>
      </c>
      <c r="AL52" s="131">
        <v>3.3154457567150071</v>
      </c>
      <c r="AM52" s="131">
        <v>3.3356416006378655</v>
      </c>
      <c r="AN52" s="131">
        <v>3.3524821846813198</v>
      </c>
      <c r="AO52" s="131">
        <v>3.3726561020581061</v>
      </c>
      <c r="AP52" s="131">
        <v>3.392851945980965</v>
      </c>
      <c r="AQ52" s="131">
        <v>3.4130477899038234</v>
      </c>
      <c r="AR52" s="131">
        <v>3.4298883739472776</v>
      </c>
      <c r="AS52" s="131">
        <v>3.4500622913240644</v>
      </c>
      <c r="AT52" s="131">
        <v>3.4702581352469228</v>
      </c>
      <c r="AU52" s="131">
        <v>3.4904539791697817</v>
      </c>
      <c r="AV52" s="129"/>
      <c r="AW52" s="129"/>
    </row>
    <row r="53" spans="1:49" s="133" customFormat="1" x14ac:dyDescent="0.15">
      <c r="A53" s="168">
        <v>550001</v>
      </c>
      <c r="B53" s="112" t="s">
        <v>61</v>
      </c>
      <c r="C53" s="168">
        <v>590000</v>
      </c>
      <c r="D53" s="131">
        <v>1.6222222222222222</v>
      </c>
      <c r="E53" s="131">
        <v>1.6577777777777778</v>
      </c>
      <c r="F53" s="131">
        <v>1.7906400225909862</v>
      </c>
      <c r="G53" s="131">
        <v>1.9123655753226687</v>
      </c>
      <c r="H53" s="131">
        <v>2.0318689058321304</v>
      </c>
      <c r="I53" s="131">
        <v>2.1513722363415893</v>
      </c>
      <c r="J53" s="131">
        <v>2.2686533446288282</v>
      </c>
      <c r="K53" s="131">
        <v>2.3903788973605087</v>
      </c>
      <c r="L53" s="131">
        <v>2.5098822278699675</v>
      </c>
      <c r="M53" s="131">
        <v>2.5945097257520615</v>
      </c>
      <c r="N53" s="131">
        <v>2.6553725021179071</v>
      </c>
      <c r="O53" s="131">
        <v>2.7184575007059677</v>
      </c>
      <c r="P53" s="131">
        <v>2.7793202770718075</v>
      </c>
      <c r="Q53" s="131">
        <v>2.8424052756598743</v>
      </c>
      <c r="R53" s="131">
        <v>2.8869284563379334</v>
      </c>
      <c r="S53" s="131">
        <v>2.9173598445208566</v>
      </c>
      <c r="T53" s="131">
        <v>2.9500134549260006</v>
      </c>
      <c r="U53" s="131">
        <v>2.9826670653311385</v>
      </c>
      <c r="V53" s="131">
        <v>3.015320675736282</v>
      </c>
      <c r="W53" s="131">
        <v>3.0479742861414261</v>
      </c>
      <c r="X53" s="131">
        <v>3.0806278965465701</v>
      </c>
      <c r="Y53" s="131">
        <v>3.1132815069517141</v>
      </c>
      <c r="Z53" s="131">
        <v>3.1459351173568519</v>
      </c>
      <c r="AA53" s="131">
        <v>3.178588727761996</v>
      </c>
      <c r="AB53" s="131">
        <v>3.2030853308084586</v>
      </c>
      <c r="AC53" s="131">
        <v>3.2193993455258214</v>
      </c>
      <c r="AD53" s="131">
        <v>3.2357133602431847</v>
      </c>
      <c r="AE53" s="131">
        <v>3.2520529559309654</v>
      </c>
      <c r="AF53" s="131">
        <v>3.2706147738409674</v>
      </c>
      <c r="AG53" s="131">
        <v>3.2869287885583307</v>
      </c>
      <c r="AH53" s="131">
        <v>3.3032683842461115</v>
      </c>
      <c r="AI53" s="131">
        <v>3.3218813640969418</v>
      </c>
      <c r="AJ53" s="131">
        <v>3.3381442168734763</v>
      </c>
      <c r="AK53" s="131">
        <v>3.3566804538130608</v>
      </c>
      <c r="AL53" s="131">
        <v>3.3730200495008416</v>
      </c>
      <c r="AM53" s="131">
        <v>3.3915818674108431</v>
      </c>
      <c r="AN53" s="131">
        <v>3.4078958821282064</v>
      </c>
      <c r="AO53" s="131">
        <v>3.4264321190677904</v>
      </c>
      <c r="AP53" s="131">
        <v>3.4449939369777924</v>
      </c>
      <c r="AQ53" s="131">
        <v>3.463555754887794</v>
      </c>
      <c r="AR53" s="131">
        <v>3.4798697696051573</v>
      </c>
      <c r="AS53" s="131">
        <v>3.4984060065447418</v>
      </c>
      <c r="AT53" s="131">
        <v>3.5169678244547433</v>
      </c>
      <c r="AU53" s="131">
        <v>3.5355296423647453</v>
      </c>
      <c r="AV53" s="132"/>
      <c r="AW53" s="132"/>
    </row>
    <row r="54" spans="1:49" s="133" customFormat="1" ht="9" thickBot="1" x14ac:dyDescent="0.2">
      <c r="A54" s="169">
        <v>590001</v>
      </c>
      <c r="B54" s="113" t="s">
        <v>61</v>
      </c>
      <c r="C54" s="169">
        <v>645000</v>
      </c>
      <c r="D54" s="134">
        <v>1.6933333333333334</v>
      </c>
      <c r="E54" s="134">
        <v>1.7288888888888889</v>
      </c>
      <c r="F54" s="134">
        <v>1.8564457401039842</v>
      </c>
      <c r="G54" s="134">
        <v>1.9784178003687642</v>
      </c>
      <c r="H54" s="134">
        <v>2.0992787495224343</v>
      </c>
      <c r="I54" s="134">
        <v>2.2201396986761024</v>
      </c>
      <c r="J54" s="134">
        <v>2.339889536718661</v>
      </c>
      <c r="K54" s="134">
        <v>2.4618615969834385</v>
      </c>
      <c r="L54" s="134">
        <v>2.5827225461371057</v>
      </c>
      <c r="M54" s="134">
        <v>2.6708682580023559</v>
      </c>
      <c r="N54" s="134">
        <v>2.731854288134751</v>
      </c>
      <c r="O54" s="134">
        <v>2.7939514293782488</v>
      </c>
      <c r="P54" s="134">
        <v>2.8549374595106372</v>
      </c>
      <c r="Q54" s="134">
        <v>2.9170346007541421</v>
      </c>
      <c r="R54" s="134">
        <v>2.9622039501004953</v>
      </c>
      <c r="S54" s="134">
        <v>2.9926969651666933</v>
      </c>
      <c r="T54" s="134">
        <v>3.0243010913440007</v>
      </c>
      <c r="U54" s="134">
        <v>3.0559052175213011</v>
      </c>
      <c r="V54" s="134">
        <v>3.0875093436986081</v>
      </c>
      <c r="W54" s="134">
        <v>3.1191134698759155</v>
      </c>
      <c r="X54" s="134">
        <v>3.150717596053223</v>
      </c>
      <c r="Y54" s="134">
        <v>3.1823217222305304</v>
      </c>
      <c r="Z54" s="134">
        <v>3.2139258484078308</v>
      </c>
      <c r="AA54" s="134">
        <v>3.2455299745851383</v>
      </c>
      <c r="AB54" s="134">
        <v>3.2692403780668098</v>
      </c>
      <c r="AC54" s="134">
        <v>3.2850278234580816</v>
      </c>
      <c r="AD54" s="134">
        <v>3.3008152688493539</v>
      </c>
      <c r="AE54" s="134">
        <v>3.3166319496353891</v>
      </c>
      <c r="AF54" s="134">
        <v>3.3335597415325342</v>
      </c>
      <c r="AG54" s="134">
        <v>3.3493471869238065</v>
      </c>
      <c r="AH54" s="134">
        <v>3.3651638677098417</v>
      </c>
      <c r="AI54" s="134">
        <v>3.3821501303965049</v>
      </c>
      <c r="AJ54" s="134">
        <v>3.3978791049982586</v>
      </c>
      <c r="AK54" s="134">
        <v>3.4147776615006409</v>
      </c>
      <c r="AL54" s="134">
        <v>3.430594342286676</v>
      </c>
      <c r="AM54" s="134">
        <v>3.4475221341838207</v>
      </c>
      <c r="AN54" s="134">
        <v>3.463309579575093</v>
      </c>
      <c r="AO54" s="134">
        <v>3.4802081360774748</v>
      </c>
      <c r="AP54" s="134">
        <v>3.4971359279746199</v>
      </c>
      <c r="AQ54" s="134">
        <v>3.5140637198717646</v>
      </c>
      <c r="AR54" s="134">
        <v>3.5298511652630369</v>
      </c>
      <c r="AS54" s="134">
        <v>3.5467497217654191</v>
      </c>
      <c r="AT54" s="134">
        <v>3.5636775136625638</v>
      </c>
      <c r="AU54" s="134">
        <v>3.5806053055597089</v>
      </c>
      <c r="AV54" s="132"/>
      <c r="AW54" s="132"/>
    </row>
    <row r="55" spans="1:49" s="133" customFormat="1" ht="9" hidden="1" thickBot="1" x14ac:dyDescent="0.2">
      <c r="A55" s="169">
        <v>645001</v>
      </c>
      <c r="B55" s="113" t="s">
        <v>61</v>
      </c>
      <c r="C55" s="169">
        <v>10000000000</v>
      </c>
      <c r="D55" s="134">
        <f>D56</f>
        <v>1.7644444444444445</v>
      </c>
      <c r="E55" s="134">
        <f t="shared" ref="E55:AU55" si="1">E56</f>
        <v>1.8</v>
      </c>
      <c r="F55" s="134">
        <f t="shared" si="1"/>
        <v>1.9222514576169831</v>
      </c>
      <c r="G55" s="134">
        <f t="shared" si="1"/>
        <v>2.04447002541486</v>
      </c>
      <c r="H55" s="134">
        <f t="shared" si="1"/>
        <v>2.1666885932127373</v>
      </c>
      <c r="I55" s="134">
        <f t="shared" si="1"/>
        <v>2.2889071610106142</v>
      </c>
      <c r="J55" s="134">
        <f t="shared" si="1"/>
        <v>2.4111257288084915</v>
      </c>
      <c r="K55" s="134">
        <f t="shared" si="1"/>
        <v>2.5333442966063684</v>
      </c>
      <c r="L55" s="134">
        <f t="shared" si="1"/>
        <v>2.6555628644042457</v>
      </c>
      <c r="M55" s="134">
        <f t="shared" si="1"/>
        <v>2.7472267902526539</v>
      </c>
      <c r="N55" s="134">
        <f t="shared" si="1"/>
        <v>2.8083360741515921</v>
      </c>
      <c r="O55" s="134">
        <f t="shared" si="1"/>
        <v>2.8694453580505304</v>
      </c>
      <c r="P55" s="134">
        <f t="shared" si="1"/>
        <v>2.930554641949469</v>
      </c>
      <c r="Q55" s="134">
        <f t="shared" si="1"/>
        <v>2.9916639258484077</v>
      </c>
      <c r="R55" s="134">
        <f t="shared" si="1"/>
        <v>3.0374794438630586</v>
      </c>
      <c r="S55" s="134">
        <f t="shared" si="1"/>
        <v>3.0680340858125281</v>
      </c>
      <c r="T55" s="134">
        <f t="shared" si="1"/>
        <v>3.0985887277619972</v>
      </c>
      <c r="U55" s="134">
        <f t="shared" si="1"/>
        <v>3.1291433697114663</v>
      </c>
      <c r="V55" s="134">
        <f t="shared" si="1"/>
        <v>3.1596980116609359</v>
      </c>
      <c r="W55" s="134">
        <f t="shared" si="1"/>
        <v>3.190252653610405</v>
      </c>
      <c r="X55" s="134">
        <f t="shared" si="1"/>
        <v>3.2208072955598741</v>
      </c>
      <c r="Y55" s="134">
        <f t="shared" si="1"/>
        <v>3.2513619375093437</v>
      </c>
      <c r="Z55" s="134">
        <f t="shared" si="1"/>
        <v>3.2819165794588128</v>
      </c>
      <c r="AA55" s="134">
        <f t="shared" si="1"/>
        <v>3.3124712214082823</v>
      </c>
      <c r="AB55" s="134">
        <f t="shared" si="1"/>
        <v>3.3353954253251605</v>
      </c>
      <c r="AC55" s="134">
        <f t="shared" si="1"/>
        <v>3.3506563013903423</v>
      </c>
      <c r="AD55" s="134">
        <f t="shared" si="1"/>
        <v>3.3659171774555241</v>
      </c>
      <c r="AE55" s="134">
        <f t="shared" si="1"/>
        <v>3.3812109433398114</v>
      </c>
      <c r="AF55" s="134">
        <f t="shared" si="1"/>
        <v>3.3965047092240992</v>
      </c>
      <c r="AG55" s="134">
        <f t="shared" si="1"/>
        <v>3.411765585289281</v>
      </c>
      <c r="AH55" s="134">
        <f t="shared" si="1"/>
        <v>3.4270593511735683</v>
      </c>
      <c r="AI55" s="134">
        <f t="shared" si="1"/>
        <v>3.442418896696068</v>
      </c>
      <c r="AJ55" s="134">
        <f t="shared" si="1"/>
        <v>3.4576139931230379</v>
      </c>
      <c r="AK55" s="134">
        <f t="shared" si="1"/>
        <v>3.4728748691882192</v>
      </c>
      <c r="AL55" s="134">
        <f t="shared" si="1"/>
        <v>3.488168635072507</v>
      </c>
      <c r="AM55" s="134">
        <f t="shared" si="1"/>
        <v>3.5034624009567947</v>
      </c>
      <c r="AN55" s="134">
        <f t="shared" si="1"/>
        <v>3.5187232770219765</v>
      </c>
      <c r="AO55" s="134">
        <f t="shared" si="1"/>
        <v>3.5339841530871579</v>
      </c>
      <c r="AP55" s="134">
        <f t="shared" si="1"/>
        <v>3.5492779189714456</v>
      </c>
      <c r="AQ55" s="134">
        <f t="shared" si="1"/>
        <v>3.5645716848557334</v>
      </c>
      <c r="AR55" s="134">
        <f t="shared" si="1"/>
        <v>3.5798325609209147</v>
      </c>
      <c r="AS55" s="134">
        <f t="shared" si="1"/>
        <v>3.5950934369860965</v>
      </c>
      <c r="AT55" s="134">
        <f t="shared" si="1"/>
        <v>3.6103872028703843</v>
      </c>
      <c r="AU55" s="134">
        <f t="shared" si="1"/>
        <v>3.6256809687546721</v>
      </c>
      <c r="AV55" s="132"/>
      <c r="AW55" s="132"/>
    </row>
    <row r="56" spans="1:49" s="133" customFormat="1" ht="9" customHeight="1" thickBot="1" x14ac:dyDescent="0.2">
      <c r="A56" s="351" t="s">
        <v>810</v>
      </c>
      <c r="B56" s="351"/>
      <c r="C56" s="352"/>
      <c r="D56" s="135">
        <v>1.7644444444444445</v>
      </c>
      <c r="E56" s="135">
        <v>1.8</v>
      </c>
      <c r="F56" s="135">
        <v>1.9222514576169831</v>
      </c>
      <c r="G56" s="135">
        <v>2.04447002541486</v>
      </c>
      <c r="H56" s="135">
        <v>2.1666885932127373</v>
      </c>
      <c r="I56" s="135">
        <v>2.2889071610106142</v>
      </c>
      <c r="J56" s="135">
        <v>2.4111257288084915</v>
      </c>
      <c r="K56" s="135">
        <v>2.5333442966063684</v>
      </c>
      <c r="L56" s="135">
        <v>2.6555628644042457</v>
      </c>
      <c r="M56" s="135">
        <v>2.7472267902526539</v>
      </c>
      <c r="N56" s="135">
        <v>2.8083360741515921</v>
      </c>
      <c r="O56" s="135">
        <v>2.8694453580505304</v>
      </c>
      <c r="P56" s="135">
        <v>2.930554641949469</v>
      </c>
      <c r="Q56" s="135">
        <v>2.9916639258484077</v>
      </c>
      <c r="R56" s="135">
        <v>3.0374794438630586</v>
      </c>
      <c r="S56" s="135">
        <v>3.0680340858125281</v>
      </c>
      <c r="T56" s="135">
        <v>3.0985887277619972</v>
      </c>
      <c r="U56" s="135">
        <v>3.1291433697114663</v>
      </c>
      <c r="V56" s="135">
        <v>3.1596980116609359</v>
      </c>
      <c r="W56" s="135">
        <v>3.190252653610405</v>
      </c>
      <c r="X56" s="135">
        <v>3.2208072955598741</v>
      </c>
      <c r="Y56" s="135">
        <v>3.2513619375093437</v>
      </c>
      <c r="Z56" s="135">
        <v>3.2819165794588128</v>
      </c>
      <c r="AA56" s="135">
        <v>3.3124712214082823</v>
      </c>
      <c r="AB56" s="135">
        <v>3.3353954253251605</v>
      </c>
      <c r="AC56" s="135">
        <v>3.3506563013903423</v>
      </c>
      <c r="AD56" s="135">
        <v>3.3659171774555241</v>
      </c>
      <c r="AE56" s="135">
        <v>3.3812109433398114</v>
      </c>
      <c r="AF56" s="135">
        <v>3.3965047092240992</v>
      </c>
      <c r="AG56" s="135">
        <v>3.411765585289281</v>
      </c>
      <c r="AH56" s="135">
        <v>3.4270593511735683</v>
      </c>
      <c r="AI56" s="135">
        <v>3.442418896696068</v>
      </c>
      <c r="AJ56" s="135">
        <v>3.4576139931230379</v>
      </c>
      <c r="AK56" s="135">
        <v>3.4728748691882192</v>
      </c>
      <c r="AL56" s="135">
        <v>3.488168635072507</v>
      </c>
      <c r="AM56" s="135">
        <v>3.5034624009567947</v>
      </c>
      <c r="AN56" s="135">
        <v>3.5187232770219765</v>
      </c>
      <c r="AO56" s="135">
        <v>3.5339841530871579</v>
      </c>
      <c r="AP56" s="135">
        <v>3.5492779189714456</v>
      </c>
      <c r="AQ56" s="135">
        <v>3.5645716848557334</v>
      </c>
      <c r="AR56" s="135">
        <v>3.5798325609209147</v>
      </c>
      <c r="AS56" s="135">
        <v>3.5950934369860965</v>
      </c>
      <c r="AT56" s="135">
        <v>3.6103872028703843</v>
      </c>
      <c r="AU56" s="135">
        <v>3.6256809687546721</v>
      </c>
      <c r="AV56" s="132"/>
      <c r="AW56" s="132"/>
    </row>
    <row r="57" spans="1:49" ht="9" thickTop="1" x14ac:dyDescent="0.15"/>
    <row r="59" spans="1:49" x14ac:dyDescent="0.15"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</row>
    <row r="62" spans="1:49" x14ac:dyDescent="0.15">
      <c r="D62" s="165"/>
    </row>
  </sheetData>
  <mergeCells count="10">
    <mergeCell ref="AA1:AK1"/>
    <mergeCell ref="AA2:AK2"/>
    <mergeCell ref="AL1:AU1"/>
    <mergeCell ref="AL2:AU2"/>
    <mergeCell ref="A56:C56"/>
    <mergeCell ref="D1:O1"/>
    <mergeCell ref="D2:O2"/>
    <mergeCell ref="A1:C5"/>
    <mergeCell ref="P1:Z1"/>
    <mergeCell ref="P2:Z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14999847407452621"/>
  </sheetPr>
  <dimension ref="B1:E16"/>
  <sheetViews>
    <sheetView workbookViewId="0">
      <selection activeCell="E5" sqref="E5"/>
    </sheetView>
  </sheetViews>
  <sheetFormatPr defaultRowHeight="12.75" x14ac:dyDescent="0.2"/>
  <cols>
    <col min="2" max="2" width="9.33203125" customWidth="1"/>
    <col min="3" max="3" width="2.33203125" style="44" bestFit="1" customWidth="1"/>
    <col min="4" max="4" width="9.33203125" customWidth="1"/>
    <col min="5" max="5" width="18.83203125" customWidth="1"/>
  </cols>
  <sheetData>
    <row r="1" spans="2:5" ht="13.5" thickBot="1" x14ac:dyDescent="0.25"/>
    <row r="2" spans="2:5" ht="93.75" customHeight="1" x14ac:dyDescent="0.2">
      <c r="B2" s="362" t="s">
        <v>811</v>
      </c>
      <c r="C2" s="363"/>
      <c r="D2" s="364"/>
      <c r="E2" s="368" t="s">
        <v>62</v>
      </c>
    </row>
    <row r="3" spans="2:5" ht="13.5" customHeight="1" thickBot="1" x14ac:dyDescent="0.25">
      <c r="B3" s="365"/>
      <c r="C3" s="366"/>
      <c r="D3" s="367"/>
      <c r="E3" s="369"/>
    </row>
    <row r="4" spans="2:5" ht="17.25" thickTop="1" thickBot="1" x14ac:dyDescent="0.25">
      <c r="B4" s="137">
        <v>0</v>
      </c>
      <c r="C4" s="138" t="s">
        <v>18</v>
      </c>
      <c r="D4" s="139">
        <v>19</v>
      </c>
      <c r="E4" s="136">
        <v>1</v>
      </c>
    </row>
    <row r="5" spans="2:5" ht="16.5" thickBot="1" x14ac:dyDescent="0.25">
      <c r="B5" s="140">
        <v>20</v>
      </c>
      <c r="C5" s="141" t="s">
        <v>18</v>
      </c>
      <c r="D5" s="136">
        <v>30</v>
      </c>
      <c r="E5" s="136">
        <v>1.05</v>
      </c>
    </row>
    <row r="6" spans="2:5" ht="16.5" thickBot="1" x14ac:dyDescent="0.25">
      <c r="B6" s="140">
        <v>31</v>
      </c>
      <c r="C6" s="141" t="s">
        <v>18</v>
      </c>
      <c r="D6" s="136">
        <v>40</v>
      </c>
      <c r="E6" s="136">
        <v>1.1000000000000001</v>
      </c>
    </row>
    <row r="7" spans="2:5" ht="16.5" thickBot="1" x14ac:dyDescent="0.25">
      <c r="B7" s="140">
        <v>41</v>
      </c>
      <c r="C7" s="141" t="s">
        <v>18</v>
      </c>
      <c r="D7" s="136">
        <v>50</v>
      </c>
      <c r="E7" s="136">
        <v>1.1499999999999999</v>
      </c>
    </row>
    <row r="8" spans="2:5" ht="16.5" thickBot="1" x14ac:dyDescent="0.25">
      <c r="B8" s="140">
        <v>51</v>
      </c>
      <c r="C8" s="141" t="s">
        <v>18</v>
      </c>
      <c r="D8" s="136">
        <v>60</v>
      </c>
      <c r="E8" s="136">
        <v>1.2</v>
      </c>
    </row>
    <row r="9" spans="2:5" ht="16.5" thickBot="1" x14ac:dyDescent="0.25">
      <c r="B9" s="140">
        <v>61</v>
      </c>
      <c r="C9" s="141" t="s">
        <v>18</v>
      </c>
      <c r="D9" s="136">
        <v>70</v>
      </c>
      <c r="E9" s="136">
        <v>1.25</v>
      </c>
    </row>
    <row r="10" spans="2:5" ht="16.5" thickBot="1" x14ac:dyDescent="0.25">
      <c r="B10" s="140">
        <v>71</v>
      </c>
      <c r="C10" s="141" t="s">
        <v>18</v>
      </c>
      <c r="D10" s="136">
        <v>80</v>
      </c>
      <c r="E10" s="136">
        <v>1.3</v>
      </c>
    </row>
    <row r="11" spans="2:5" ht="16.5" thickBot="1" x14ac:dyDescent="0.25">
      <c r="B11" s="140">
        <v>81</v>
      </c>
      <c r="C11" s="141" t="s">
        <v>18</v>
      </c>
      <c r="D11" s="136">
        <v>90</v>
      </c>
      <c r="E11" s="136">
        <v>1.35</v>
      </c>
    </row>
    <row r="12" spans="2:5" ht="16.5" thickBot="1" x14ac:dyDescent="0.25">
      <c r="B12" s="140">
        <v>91</v>
      </c>
      <c r="C12" s="141" t="s">
        <v>18</v>
      </c>
      <c r="D12" s="136">
        <v>100</v>
      </c>
      <c r="E12" s="136">
        <v>1.4</v>
      </c>
    </row>
    <row r="13" spans="2:5" ht="16.5" thickBot="1" x14ac:dyDescent="0.25">
      <c r="B13" s="140">
        <v>101</v>
      </c>
      <c r="C13" s="141" t="s">
        <v>18</v>
      </c>
      <c r="D13" s="136">
        <v>110</v>
      </c>
      <c r="E13" s="136">
        <v>1.45</v>
      </c>
    </row>
    <row r="14" spans="2:5" ht="16.5" thickBot="1" x14ac:dyDescent="0.25">
      <c r="B14" s="140">
        <v>111</v>
      </c>
      <c r="C14" s="141" t="s">
        <v>18</v>
      </c>
      <c r="D14" s="136">
        <v>120</v>
      </c>
      <c r="E14" s="136">
        <v>1.5</v>
      </c>
    </row>
    <row r="15" spans="2:5" ht="16.5" hidden="1" thickBot="1" x14ac:dyDescent="0.25">
      <c r="B15" s="140">
        <v>121</v>
      </c>
      <c r="C15" s="141" t="s">
        <v>18</v>
      </c>
      <c r="D15" s="197">
        <v>10000000000</v>
      </c>
      <c r="E15" s="136">
        <v>1.6</v>
      </c>
    </row>
    <row r="16" spans="2:5" ht="16.5" thickBot="1" x14ac:dyDescent="0.25">
      <c r="B16" s="359" t="s">
        <v>813</v>
      </c>
      <c r="C16" s="360"/>
      <c r="D16" s="361"/>
      <c r="E16" s="136">
        <v>1.6</v>
      </c>
    </row>
  </sheetData>
  <sheetProtection sheet="1" objects="1" scenarios="1"/>
  <mergeCells count="3">
    <mergeCell ref="B16:D16"/>
    <mergeCell ref="B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Part 1 JVCP Score Calc</vt:lpstr>
      <vt:lpstr>Part 2 Weighted Age</vt:lpstr>
      <vt:lpstr>Table B</vt:lpstr>
      <vt:lpstr>Table C</vt:lpstr>
      <vt:lpstr>Table D</vt:lpstr>
      <vt:lpstr>Table E</vt:lpstr>
      <vt:lpstr>'Part 1 JVCP Score Calc'!Print_Area</vt:lpstr>
      <vt:lpstr>'Part 2 Weighted 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John.Longstaff@atcdirect.com</dc:creator>
  <cp:lastModifiedBy>Amadasu, Omobogie (IHS/HQ)</cp:lastModifiedBy>
  <cp:lastPrinted>2014-09-05T17:36:47Z</cp:lastPrinted>
  <dcterms:created xsi:type="dcterms:W3CDTF">2014-08-11T11:03:48Z</dcterms:created>
  <dcterms:modified xsi:type="dcterms:W3CDTF">2019-09-06T16:39:44Z</dcterms:modified>
</cp:coreProperties>
</file>